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firstSheet="3" activeTab="6"/>
  </bookViews>
  <sheets>
    <sheet name="NEW OFFICE BUILDING" sheetId="1" r:id="rId1"/>
    <sheet name="septic tank" sheetId="2" state="hidden" r:id="rId2"/>
    <sheet name="MEETING HALL &amp; SECURITY ROOM" sheetId="3" r:id="rId3"/>
    <sheet name="REHABILITATED OFFICE BLOCK" sheetId="4" r:id="rId4"/>
    <sheet name="WASHROOMS" sheetId="5" r:id="rId5"/>
    <sheet name="PC SUMS" sheetId="6" r:id="rId6"/>
    <sheet name="SUMMARY" sheetId="7" r:id="rId7"/>
  </sheets>
  <definedNames>
    <definedName name="_xlnm.Print_Area" localSheetId="2">'MEETING HALL &amp; SECURITY ROOM'!$A$1:$F$247</definedName>
    <definedName name="_xlnm.Print_Area" localSheetId="0">'NEW OFFICE BUILDING'!$A$1:$F$249</definedName>
    <definedName name="_xlnm.Print_Area" localSheetId="5">'PC SUMS'!$A$1:$E$30</definedName>
    <definedName name="_xlnm.Print_Area" localSheetId="1">'septic tank'!$A$1:$F$65</definedName>
    <definedName name="_xlnm.Print_Area" localSheetId="6">'SUMMARY'!$A$1:$C$18</definedName>
  </definedNames>
  <calcPr fullCalcOnLoad="1"/>
</workbook>
</file>

<file path=xl/sharedStrings.xml><?xml version="1.0" encoding="utf-8"?>
<sst xmlns="http://schemas.openxmlformats.org/spreadsheetml/2006/main" count="728" uniqueCount="267">
  <si>
    <t>ITEM</t>
  </si>
  <si>
    <t>DESCRIPTION</t>
  </si>
  <si>
    <t>QTY</t>
  </si>
  <si>
    <t>UNIT</t>
  </si>
  <si>
    <t>RATE</t>
  </si>
  <si>
    <t xml:space="preserve">AMOUNT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</si>
  <si>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</si>
  <si>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</si>
  <si>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</si>
  <si>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</si>
  <si>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</si>
  <si>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</si>
  <si>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</si>
  <si>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</si>
  <si>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</si>
  <si>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</si>
  <si>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</si>
  <si>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ELEMENT NO. 2</t>
  </si>
  <si>
    <t>ELEMENT NO. 3</t>
  </si>
  <si>
    <t>WINDOWS</t>
  </si>
  <si>
    <t>TOTAL CARRIED TO COLLECTION</t>
  </si>
  <si>
    <t>TOTAL CARRIED TO SUMMARY</t>
  </si>
  <si>
    <t>ELEMENT NO. 1</t>
  </si>
  <si>
    <t>SUBSTRUCTURE (PROVISIONAL)</t>
  </si>
  <si>
    <t>Excavation</t>
  </si>
  <si>
    <t>reduced levels</t>
  </si>
  <si>
    <t>Disposal of Excavated material</t>
  </si>
  <si>
    <t>Backfill and compact in 150mm layers selected excavated material</t>
  </si>
  <si>
    <t xml:space="preserve">Selected backfill to backside of foundations </t>
  </si>
  <si>
    <t>Fillings</t>
  </si>
  <si>
    <t>Anti-Termite treatment</t>
  </si>
  <si>
    <t>Insecticide treatment to blinded surface of hardcore</t>
  </si>
  <si>
    <t>SUPERSTRUCTURE</t>
  </si>
  <si>
    <t xml:space="preserve">High yield square twisted bars reinforcement bars to </t>
  </si>
  <si>
    <t>BS 4461 (PROVISIONAL)</t>
  </si>
  <si>
    <t>WALLING</t>
  </si>
  <si>
    <t>jointing to vertical joints</t>
  </si>
  <si>
    <t>ELEMENT NO. 4</t>
  </si>
  <si>
    <t>Prepare and apply two undercoats and one gloss paint to</t>
  </si>
  <si>
    <t>ELEMENT NO. 5</t>
  </si>
  <si>
    <t>Curtain Tracks</t>
  </si>
  <si>
    <t>Aluminium 'J' section curtain track with gliders one per 100mm of</t>
  </si>
  <si>
    <t>track, end stops and brackets screwed at 600mm centres.</t>
  </si>
  <si>
    <t>Purpose made steel casement window with pressed steel</t>
  </si>
  <si>
    <t>ventilation hood and fixing to masonry joints and concrete</t>
  </si>
  <si>
    <t>head and cill</t>
  </si>
  <si>
    <t>L</t>
  </si>
  <si>
    <t>Precast concrete class 20: cilling cement mortar</t>
  </si>
  <si>
    <t>250 x 75mm cill bedded and jointed in cement and sand 1:4 and</t>
  </si>
  <si>
    <t>pointed in cement mortar 1:4.</t>
  </si>
  <si>
    <t>Clear glass sheet</t>
  </si>
  <si>
    <t>4mm glass and glazing to metal with putty in panes exceeding 0.10</t>
  </si>
  <si>
    <t>to 0.5 metre square.</t>
  </si>
  <si>
    <t>metal</t>
  </si>
  <si>
    <t>Surfaces of casement window (measured flat both sides)</t>
  </si>
  <si>
    <t>ELEMENT NO. 6</t>
  </si>
  <si>
    <t>DOORS</t>
  </si>
  <si>
    <t>EXTERNAL DOORS</t>
  </si>
  <si>
    <t>Standard metal door consisting of 50 x 25 4mm Rectangular</t>
  </si>
  <si>
    <t xml:space="preserve">complete with 12mm diameter round bar grilles and one </t>
  </si>
  <si>
    <t>coat of red oxide primer, and fixing to wall.</t>
  </si>
  <si>
    <t>Hollow Section framing as per the Architect's design;</t>
  </si>
  <si>
    <t>Iron mongery</t>
  </si>
  <si>
    <t>Three lever metal door lock as 'viro'</t>
  </si>
  <si>
    <t>150mm long 'Aldrop' pad bolt</t>
  </si>
  <si>
    <t>Prepare and apply two undercoats and one finishing gloss</t>
  </si>
  <si>
    <t>paint to:</t>
  </si>
  <si>
    <t>Metal doors</t>
  </si>
  <si>
    <t>M</t>
  </si>
  <si>
    <t>ELEMENT NO. 7</t>
  </si>
  <si>
    <t>FINISHES</t>
  </si>
  <si>
    <t>12mm thick lime plaster:</t>
  </si>
  <si>
    <t>Walls</t>
  </si>
  <si>
    <t>Cement and sand (1:4)</t>
  </si>
  <si>
    <t>ELEMENT</t>
  </si>
  <si>
    <t>NO</t>
  </si>
  <si>
    <t>Substructure</t>
  </si>
  <si>
    <t>R. C. Superstructure</t>
  </si>
  <si>
    <t>Walling</t>
  </si>
  <si>
    <t>Roofing and Rainwater disposal</t>
  </si>
  <si>
    <t>Window</t>
  </si>
  <si>
    <t>Doors</t>
  </si>
  <si>
    <t>Finishes</t>
  </si>
  <si>
    <t xml:space="preserve">AMOUNT(KSH) </t>
  </si>
  <si>
    <t>No.</t>
  </si>
  <si>
    <t>SM</t>
  </si>
  <si>
    <t>CM</t>
  </si>
  <si>
    <t>LM</t>
  </si>
  <si>
    <t>walling thickness:</t>
  </si>
  <si>
    <t>12mm thick</t>
  </si>
  <si>
    <t>emulsion paint to:</t>
  </si>
  <si>
    <t>Prepare and apply one undercoat and three coats of the</t>
  </si>
  <si>
    <t>to:</t>
  </si>
  <si>
    <t>Vertical sides and soffites of ring beams</t>
  </si>
  <si>
    <t>Backing to receive floor tiles</t>
  </si>
  <si>
    <t>Brass window handles</t>
  </si>
  <si>
    <t>Ring Beams</t>
  </si>
  <si>
    <t>Sides and soffites of floor beams and ring beams</t>
  </si>
  <si>
    <t>PROPOSED DEVELOPMENT</t>
  </si>
  <si>
    <t>50mm blinding under strip footing</t>
  </si>
  <si>
    <t>and compacted in 150mm layers to underside of ground floor slab</t>
  </si>
  <si>
    <t>100mm thick murram blinding to hardcore surface</t>
  </si>
  <si>
    <t>50 Guage polythene sheet damp proof membrane to floors:</t>
  </si>
  <si>
    <t>150mm floor slab</t>
  </si>
  <si>
    <t>Extra for finishing on</t>
  </si>
  <si>
    <t>Insitu reinforced concrete class 25 (20): vibrated: in</t>
  </si>
  <si>
    <t>200mm thick</t>
  </si>
  <si>
    <t>Suspeded slab 150 mm thick</t>
  </si>
  <si>
    <t xml:space="preserve"> soffits:   suspeded slab</t>
  </si>
  <si>
    <t>Sides : suspended slab</t>
  </si>
  <si>
    <t xml:space="preserve">Single leaf 900 x 2400mm ditto </t>
  </si>
  <si>
    <t>30 mm thick finished to receive ceramic tiles</t>
  </si>
  <si>
    <t>To floors:</t>
  </si>
  <si>
    <t>Y10</t>
  </si>
  <si>
    <t>Excavations including maintaining and supporting sides and keeping free from water, mud and fallen material</t>
  </si>
  <si>
    <t>Stripping of surface and excavation for septic tank in soft soil up to depth of approximately 1.8m; pit dimensions: 32.5m width x 5m length</t>
  </si>
  <si>
    <t>C.M</t>
  </si>
  <si>
    <t>at 1.8m, finishing at 3.0 m; 2.5m width x 5m length. (when rock is not encountered, the excavation rates in soft soil will apply at these depths)</t>
  </si>
  <si>
    <t xml:space="preserve">Reinforced concrete class 25, </t>
  </si>
  <si>
    <t xml:space="preserve">150mm thick vibrated reinforced concrete for bottom </t>
  </si>
  <si>
    <t>slab (concrete class 20)</t>
  </si>
  <si>
    <t>Reinforcement, as described (PROVISIONAL)</t>
  </si>
  <si>
    <t>High yield square twisted reinforcement to BS 4461</t>
  </si>
  <si>
    <t xml:space="preserve">10mm high tensile square twisted bars; cold worked; BS4461 including bends, hooks, tying wire, distance blocks and spacersfor bottom slab; Y10@ 200mm c/c . </t>
  </si>
  <si>
    <t>KG</t>
  </si>
  <si>
    <t>Supply and fix sawn formwork to sides of bottom slab</t>
  </si>
  <si>
    <t>200x400mm block walling bedded and jointed in cement and sand (1:4) mortar, reinforcement with andincluding 25mm wide x 20 gauge hoop iron at every alternate course as described in:</t>
  </si>
  <si>
    <t>Sub-Structure walling</t>
  </si>
  <si>
    <t>S.M</t>
  </si>
  <si>
    <t>Cement and sand (1:3) screeds, backings, beds etc</t>
  </si>
  <si>
    <t>15mm thick two coat cement sand (1:3) plaster trowelled smooth and comprising 12mm backing and 3mm finishing coat for internal walls.</t>
  </si>
  <si>
    <t xml:space="preserve">Supply all materials and cast a 125mm thick vibrated reinforced concrete slab, mix1:2:4 or class 20/20. Top slab dimensions 2.5m x 5.0m </t>
  </si>
  <si>
    <t>10mm high tensile square twisted bars; cold worked; BS4461 including bends, hooks, tying wire, distance blocks and spacers for top slab; Y10@ 200mm c/c .</t>
  </si>
  <si>
    <t>L.M</t>
  </si>
  <si>
    <t>Supply and fix sawn formwork beneath the slab</t>
  </si>
  <si>
    <t>Manhole walling; 800mm wide x 800mm long x 450mm depth</t>
  </si>
  <si>
    <t>Manhole frame and covers</t>
  </si>
  <si>
    <t>Pcs.</t>
  </si>
  <si>
    <t>N</t>
  </si>
  <si>
    <t>Tank piping, fittings and accessories which includes among others ring bearers anchored in the wall and a 2.5 m heigh 4'' vent pipewith rain cower and fly net</t>
  </si>
  <si>
    <t>item</t>
  </si>
  <si>
    <t>O</t>
  </si>
  <si>
    <t xml:space="preserve">4" brown sewer pipes with accessories laid with 1% slope in trenchof 0.5 to 0.8 m depth </t>
  </si>
  <si>
    <t>P</t>
  </si>
  <si>
    <t>Q</t>
  </si>
  <si>
    <t>Supply all materials and cast R.C. buffer beam, 100mm wide x 450mm deep,concrete class 20</t>
  </si>
  <si>
    <t>R</t>
  </si>
  <si>
    <t>12mm high tensile square twisted bars; cold worked; BS4461 includingbends, hooks, tying wire, distance blocks and spacers for ring beam reinforcement, 4Y12</t>
  </si>
  <si>
    <t>S</t>
  </si>
  <si>
    <t>Curing of all concrete and masonry works. Where applicable,sand may be used for covering the concrete or masonry works to be cured and removed afterwards.</t>
  </si>
  <si>
    <t>Item</t>
  </si>
  <si>
    <t>SUB-TOTAL FOR SEPTIC TANK</t>
  </si>
  <si>
    <t>ELEMENT 2 : SOAK PIT</t>
  </si>
  <si>
    <t>T</t>
  </si>
  <si>
    <t>Excavate 1.5m diameter x 3.5m depth pit</t>
  </si>
  <si>
    <t>U</t>
  </si>
  <si>
    <t>Backfill with well packed approved hardcore to 2m depth</t>
  </si>
  <si>
    <t>V</t>
  </si>
  <si>
    <t>Plastic sheeting</t>
  </si>
  <si>
    <t>W</t>
  </si>
  <si>
    <t>200mm thick normal soil backfill</t>
  </si>
  <si>
    <t>SUB-TOTAL FOR SOAK PIT</t>
  </si>
  <si>
    <t>GRAND TOTAL FOR SEPTIC TANK</t>
  </si>
  <si>
    <t>Description</t>
  </si>
  <si>
    <t xml:space="preserve">  Description of Work/Items</t>
  </si>
  <si>
    <t>Project Schedules Ref.</t>
  </si>
  <si>
    <t xml:space="preserve"> Unit</t>
  </si>
  <si>
    <t>Quantity</t>
  </si>
  <si>
    <t>Rate</t>
  </si>
  <si>
    <t>Amount</t>
  </si>
  <si>
    <t>lumpsum</t>
  </si>
  <si>
    <t>TOTAL  FOR WASH ROOM</t>
  </si>
  <si>
    <t>Qty</t>
  </si>
  <si>
    <t>Unit</t>
  </si>
  <si>
    <t>Insitu mass concrete class 15(1;4;8) vibrated</t>
  </si>
  <si>
    <t>SUBSTRUCTURE WALLING</t>
  </si>
  <si>
    <t>(Roll sizes 48 x 2.4m)</t>
  </si>
  <si>
    <t>FABRIC MESH REINFORCEMENT TYPE A142 TO B.S 1483</t>
  </si>
  <si>
    <t>Concrete class to columns and footings 20(1:2:4)</t>
  </si>
  <si>
    <t>COLUMNS AND FOOTINGS</t>
  </si>
  <si>
    <t>Y8</t>
  </si>
  <si>
    <t>Y12</t>
  </si>
  <si>
    <t>Formwork class F1 finish to;</t>
  </si>
  <si>
    <t>Sides of foundations,columns and slab</t>
  </si>
  <si>
    <t>Formwork F1 finish:</t>
  </si>
  <si>
    <t>Formwork class A1</t>
  </si>
  <si>
    <t>Cement and sand(1:3) to finishes</t>
  </si>
  <si>
    <t>30mm thick to floors</t>
  </si>
  <si>
    <t>Amt</t>
  </si>
  <si>
    <t>GRAND SUMMARY PAGE</t>
  </si>
  <si>
    <t>Amount (USD)</t>
  </si>
  <si>
    <t xml:space="preserve">30 x 330 x 8 mm Approved first grade  coloured non-slip ceramic floor tiles to regular pattern: colour to architect's scheme: grouting joints in matching cement: in </t>
  </si>
  <si>
    <t>Clear the site of bushes and excavate for vegetable soil average 200mm deep, remove from site</t>
  </si>
  <si>
    <t xml:space="preserve">Excavate to reduce levels not exceeding 1.5m deep from </t>
  </si>
  <si>
    <t xml:space="preserve"> 200mm Strip foundation</t>
  </si>
  <si>
    <t>Insitu mass concrete class 20(1;2;6) vibrated</t>
  </si>
  <si>
    <t>200mm foundation block walling</t>
  </si>
  <si>
    <t>Insitu concrete class 20 (1;2;4) vibrated reinforced to</t>
  </si>
  <si>
    <t>INTERNAL &amp; EXTERNAL</t>
  </si>
  <si>
    <t xml:space="preserve">200mm thick </t>
  </si>
  <si>
    <t>Wooden doors</t>
  </si>
  <si>
    <t>Walls (both internal &amp; external)</t>
  </si>
  <si>
    <t>sides and soffites of Beams</t>
  </si>
  <si>
    <t>TOTAL FOR WINDOWS</t>
  </si>
  <si>
    <t>TOTAL AMOUNT FOR DOORS</t>
  </si>
  <si>
    <t>TOTAL FOR FINISHES</t>
  </si>
  <si>
    <t>TOTAL FOR SUBSTRUCTURES</t>
  </si>
  <si>
    <t xml:space="preserve">Provide 600x600 steel casement windows </t>
  </si>
  <si>
    <t>ITEM No.</t>
  </si>
  <si>
    <t>QUANTITY</t>
  </si>
  <si>
    <t xml:space="preserve"> RATE (USD)</t>
  </si>
  <si>
    <t>PC Sums</t>
  </si>
  <si>
    <t xml:space="preserve">PRIME COST AND PROVISIONAL SUMS </t>
  </si>
  <si>
    <t>The following prime cost sums are for works to be executed  complete  by  nominated Sub-Contractors.</t>
  </si>
  <si>
    <t>A.</t>
  </si>
  <si>
    <t>Allow a provisional sum for electrical installation</t>
  </si>
  <si>
    <t>Allow a provisinal sum for sewer and drainage system connection</t>
  </si>
  <si>
    <t xml:space="preserve">Item </t>
  </si>
  <si>
    <t>TOTAL AMOUNT CARRIED TO GRAND SUMMARY</t>
  </si>
  <si>
    <t>Parapet walling and balcony wall</t>
  </si>
  <si>
    <t>Parapet &amp; balcony walling with 50mm thick coping</t>
  </si>
  <si>
    <t>Plastered walls internally &amp; externally - Parapet &amp; balcony</t>
  </si>
  <si>
    <t>Plastered walls internally &amp; externally - Main walls</t>
  </si>
  <si>
    <t>PROVISIONAL ITEMS</t>
  </si>
  <si>
    <t>PROPOSED MINISTRY OF WATER MOGADISHU BUILDING</t>
  </si>
  <si>
    <t xml:space="preserve">SUMMARY </t>
  </si>
  <si>
    <t>TOTAL FOR PROVISIONAL ITEMS</t>
  </si>
  <si>
    <t>Provisional items</t>
  </si>
  <si>
    <t>The cost bid for the washroom/ toilets should be a lumpsum to meet the technical description presented below and as presented in the design drawings, and include all  preparation, construction, finishing components :</t>
  </si>
  <si>
    <t>Allow a Provisional sum for 1 No. Guard tower</t>
  </si>
  <si>
    <t>Allow provisional sum for site clearance,external site works and landscaping</t>
  </si>
  <si>
    <t>WASHROOM BLOCK</t>
  </si>
  <si>
    <t>PC SUMS</t>
  </si>
  <si>
    <t>Allow provisional sum for boundary wall rehabilitations - the front segemnet for the gate</t>
  </si>
  <si>
    <t>ROOF SLABS</t>
  </si>
  <si>
    <t>Allow a provisonal sum for washrooms mechanical systems: 3 WC seats, 3 wash hand basins with all the accessories</t>
  </si>
  <si>
    <t>Allow provisional sum for 30m3 elevated concrete water tank</t>
  </si>
  <si>
    <t>Pre-construction work, mobilisation activities, excavation, compaction, concrete works, superstructure, walls, including plastering and painting, internal and external finishing, RCC slab roof,steel doors, windows  and  vents, plumbing fixtures ( 3 toilets,and 2  washbasin), ceramic floor tiles, electrical works, plumbing and drain / sewage works, exactly as per the design drawings and the specifications, descriptions on the design drawings for WASHROOMS.</t>
  </si>
  <si>
    <t>GRAND TOTAL</t>
  </si>
  <si>
    <t>TOTAL</t>
  </si>
  <si>
    <t>PROPOSED  BAIDOA WATER MINISTRY BUIDLINGS PROJECT</t>
  </si>
  <si>
    <t xml:space="preserve">450mm thick crushed stone hardcore; hand packed and levelled </t>
  </si>
  <si>
    <t>(Roll sizes 4.8 x 2.4m)</t>
  </si>
  <si>
    <t>Column footing size (100mm x 1000mm and thickness 450mm)</t>
  </si>
  <si>
    <t>Column size 300mm x 300mmx3500mm</t>
  </si>
  <si>
    <t>200mm walling block walling</t>
  </si>
  <si>
    <t xml:space="preserve">Provide 1500x1500 steel casement windows </t>
  </si>
  <si>
    <t>1800 x 2400mm steel sliding door</t>
  </si>
  <si>
    <t>PROPOSED MINISTRY OF WATER BAIDOA BUILDING</t>
  </si>
  <si>
    <t>PROPOSED  BAIDOA WATER MINISTRY BUIDLINGS PROJECT - NEW OFFICE BUILDING</t>
  </si>
  <si>
    <t>PROPOSED  BAIDOA WATER MINISTRY BUIDLINGS PROJECT - MEETING HALL &amp; SECURITY ROOM</t>
  </si>
  <si>
    <t>Column footing size (1000mm x 1000mm and thickness 450mm)</t>
  </si>
  <si>
    <t>200mm thick block walling</t>
  </si>
  <si>
    <t>Provide 1500x300 vent blocks</t>
  </si>
  <si>
    <t xml:space="preserve">Double leaf 1800 x 2400mm ditto </t>
  </si>
  <si>
    <t>The cost bid for the office rehabilitation should be a lumpsum to inlcude all the works that need to be done as per the drawings and the shared exisiting photos</t>
  </si>
  <si>
    <t>TOTAL  FOR OFFICE TO BE REHABILITATED</t>
  </si>
  <si>
    <t>Allow a provisional sum for 1 No septic tank for 50+ persons</t>
  </si>
  <si>
    <t>Allow provisional sum for New 1 No.new steel heavy duty access  gates 4x3m</t>
  </si>
  <si>
    <t>NEW OFFICE BUILDING</t>
  </si>
  <si>
    <t>NEW MEETING HALL &amp; SECURITY ROOM</t>
  </si>
  <si>
    <t>OFFICE BLOCK REHABILITATION WORKS</t>
  </si>
  <si>
    <t>Allow provisional sum for demolition works</t>
  </si>
  <si>
    <t>TOTAL COST FOR NEW OFFICE BUILDING</t>
  </si>
  <si>
    <t>TOTAL COST FOR MEETING HALL &amp; SECURITY ROOM</t>
  </si>
  <si>
    <t>Rehabilitation works for building - replacement of doors, repainting and floor finish replacement, windows refinishing</t>
  </si>
  <si>
    <t>-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</si>
</sst>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s.&quot;#,##0_);\(&quot;kshs.&quot;#,##0\)"/>
    <numFmt numFmtId="165" formatCode="&quot;kshs.&quot;#,##0_);[Red]\(&quot;kshs.&quot;#,##0\)"/>
    <numFmt numFmtId="166" formatCode="&quot;kshs.&quot;#,##0.00_);\(&quot;kshs.&quot;#,##0.00\)"/>
    <numFmt numFmtId="167" formatCode="&quot;kshs.&quot;#,##0.00_);[Red]\(&quot;kshs.&quot;#,##0.00\)"/>
    <numFmt numFmtId="168" formatCode="_(&quot;kshs.&quot;* #,##0_);_(&quot;kshs.&quot;* \(#,##0\);_(&quot;kshs.&quot;* &quot;-&quot;_);_(@_)"/>
    <numFmt numFmtId="169" formatCode="_(&quot;kshs.&quot;* #,##0.00_);_(&quot;kshs.&quot;* \(#,##0.00\);_(&quot;ksh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_(* #,##0_);_(* \(#,##0\);_(* &quot;-&quot;??_);_(@_)"/>
    <numFmt numFmtId="188" formatCode="[$-409]dddd\,\ mmmm\ dd\,\ yyyy"/>
    <numFmt numFmtId="189" formatCode="[$-409]h:mm:ss\ AM/PM"/>
    <numFmt numFmtId="190" formatCode="_-* #,##0_-;\-* #,##0_-;_-* &quot;-&quot;??_-;_-@_-"/>
    <numFmt numFmtId="191" formatCode="[$-409]dddd\,\ mmmm\ d\,\ yyyy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9" applyNumberFormat="0" applyFont="0" applyBorder="0" applyAlignment="0">
      <protection/>
    </xf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7" fillId="0" borderId="11" xfId="63" applyFont="1" applyFill="1" applyBorder="1" applyAlignment="1">
      <alignment horizontal="center" vertical="top"/>
      <protection/>
    </xf>
    <xf numFmtId="0" fontId="37" fillId="0" borderId="11" xfId="63" applyFont="1" applyFill="1" applyBorder="1" applyAlignment="1">
      <alignment horizontal="left" vertical="top" wrapText="1"/>
      <protection/>
    </xf>
    <xf numFmtId="2" fontId="37" fillId="0" borderId="11" xfId="63" applyNumberFormat="1" applyFont="1" applyFill="1" applyBorder="1" applyAlignment="1">
      <alignment horizontal="center" vertical="top"/>
      <protection/>
    </xf>
    <xf numFmtId="0" fontId="43" fillId="0" borderId="11" xfId="0" applyFont="1" applyBorder="1" applyAlignment="1">
      <alignment vertical="top"/>
    </xf>
    <xf numFmtId="43" fontId="37" fillId="0" borderId="11" xfId="48" applyFont="1" applyFill="1" applyBorder="1" applyAlignment="1">
      <alignment horizontal="center" vertical="top"/>
    </xf>
    <xf numFmtId="43" fontId="37" fillId="0" borderId="11" xfId="48" applyFont="1" applyFill="1" applyBorder="1" applyAlignment="1">
      <alignment horizontal="right" vertical="top"/>
    </xf>
    <xf numFmtId="1" fontId="37" fillId="0" borderId="11" xfId="63" applyNumberFormat="1" applyFont="1" applyFill="1" applyBorder="1" applyAlignment="1">
      <alignment horizontal="center" vertical="top"/>
      <protection/>
    </xf>
    <xf numFmtId="0" fontId="39" fillId="0" borderId="11" xfId="63" applyFont="1" applyFill="1" applyBorder="1" applyAlignment="1">
      <alignment horizontal="center" vertical="top"/>
      <protection/>
    </xf>
    <xf numFmtId="0" fontId="37" fillId="0" borderId="11" xfId="63" applyNumberFormat="1" applyFont="1" applyFill="1" applyBorder="1" applyAlignment="1">
      <alignment horizontal="center" vertical="top"/>
      <protection/>
    </xf>
    <xf numFmtId="0" fontId="39" fillId="0" borderId="11" xfId="63" applyFont="1" applyFill="1" applyBorder="1" applyAlignment="1">
      <alignment horizontal="left" vertical="top" wrapText="1"/>
      <protection/>
    </xf>
    <xf numFmtId="0" fontId="37" fillId="24" borderId="11" xfId="63" applyFont="1" applyFill="1" applyBorder="1" applyAlignment="1">
      <alignment horizontal="center" vertical="top"/>
      <protection/>
    </xf>
    <xf numFmtId="0" fontId="39" fillId="24" borderId="11" xfId="63" applyFont="1" applyFill="1" applyBorder="1" applyAlignment="1">
      <alignment horizontal="left" vertical="top" wrapText="1"/>
      <protection/>
    </xf>
    <xf numFmtId="1" fontId="37" fillId="24" borderId="11" xfId="63" applyNumberFormat="1" applyFont="1" applyFill="1" applyBorder="1" applyAlignment="1">
      <alignment horizontal="center" vertical="top"/>
      <protection/>
    </xf>
    <xf numFmtId="0" fontId="39" fillId="0" borderId="11" xfId="63" applyFont="1" applyFill="1" applyBorder="1" applyAlignment="1">
      <alignment horizontal="center" vertical="top" wrapText="1"/>
      <protection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43" fontId="37" fillId="0" borderId="11" xfId="48" applyFont="1" applyFill="1" applyBorder="1" applyAlignment="1">
      <alignment horizontal="left" vertical="top" wrapText="1"/>
    </xf>
    <xf numFmtId="43" fontId="37" fillId="0" borderId="11" xfId="48" applyFont="1" applyFill="1" applyBorder="1" applyAlignment="1">
      <alignment horizontal="center" vertical="top" wrapText="1"/>
    </xf>
    <xf numFmtId="43" fontId="37" fillId="0" borderId="11" xfId="48" applyFont="1" applyFill="1" applyBorder="1" applyAlignment="1">
      <alignment horizontal="left" vertical="top"/>
    </xf>
    <xf numFmtId="0" fontId="43" fillId="0" borderId="11" xfId="0" applyFont="1" applyBorder="1" applyAlignment="1">
      <alignment/>
    </xf>
    <xf numFmtId="0" fontId="43" fillId="24" borderId="11" xfId="0" applyFont="1" applyFill="1" applyBorder="1" applyAlignment="1">
      <alignment vertical="top"/>
    </xf>
    <xf numFmtId="0" fontId="0" fillId="24" borderId="0" xfId="0" applyFill="1" applyAlignment="1">
      <alignment/>
    </xf>
    <xf numFmtId="0" fontId="44" fillId="24" borderId="11" xfId="0" applyFont="1" applyFill="1" applyBorder="1" applyAlignment="1">
      <alignment vertical="top"/>
    </xf>
    <xf numFmtId="0" fontId="44" fillId="24" borderId="11" xfId="0" applyFont="1" applyFill="1" applyBorder="1" applyAlignment="1">
      <alignment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4" fillId="24" borderId="13" xfId="0" applyFont="1" applyFill="1" applyBorder="1" applyAlignment="1">
      <alignment/>
    </xf>
    <xf numFmtId="43" fontId="44" fillId="24" borderId="11" xfId="0" applyNumberFormat="1" applyFont="1" applyFill="1" applyBorder="1" applyAlignment="1">
      <alignment/>
    </xf>
    <xf numFmtId="43" fontId="1" fillId="24" borderId="14" xfId="42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77" fontId="22" fillId="0" borderId="11" xfId="45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77" fontId="22" fillId="0" borderId="11" xfId="45" applyNumberFormat="1" applyFont="1" applyFill="1" applyBorder="1" applyAlignment="1">
      <alignment horizontal="center" vertical="center" wrapText="1"/>
    </xf>
    <xf numFmtId="0" fontId="23" fillId="0" borderId="15" xfId="63" applyFont="1" applyFill="1" applyBorder="1" applyAlignment="1">
      <alignment horizontal="center" vertical="center"/>
      <protection/>
    </xf>
    <xf numFmtId="0" fontId="23" fillId="0" borderId="11" xfId="63" applyFont="1" applyFill="1" applyBorder="1" applyAlignment="1">
      <alignment horizontal="center" vertical="center"/>
      <protection/>
    </xf>
    <xf numFmtId="0" fontId="23" fillId="0" borderId="11" xfId="63" applyFont="1" applyFill="1" applyBorder="1" applyAlignment="1">
      <alignment horizontal="center" vertical="top" wrapText="1"/>
      <protection/>
    </xf>
    <xf numFmtId="0" fontId="23" fillId="0" borderId="11" xfId="63" applyNumberFormat="1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center" vertical="center" wrapText="1"/>
      <protection/>
    </xf>
    <xf numFmtId="0" fontId="23" fillId="0" borderId="16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left" vertical="top"/>
      <protection/>
    </xf>
    <xf numFmtId="0" fontId="23" fillId="0" borderId="11" xfId="63" applyFont="1" applyFill="1" applyBorder="1" applyAlignment="1">
      <alignment horizontal="left" vertical="top" wrapText="1"/>
      <protection/>
    </xf>
    <xf numFmtId="1" fontId="24" fillId="0" borderId="11" xfId="63" applyNumberFormat="1" applyFont="1" applyFill="1" applyBorder="1" applyAlignment="1">
      <alignment horizontal="center" vertical="top"/>
      <protection/>
    </xf>
    <xf numFmtId="0" fontId="0" fillId="0" borderId="11" xfId="0" applyFont="1" applyBorder="1" applyAlignment="1">
      <alignment/>
    </xf>
    <xf numFmtId="0" fontId="24" fillId="0" borderId="11" xfId="63" applyFont="1" applyFill="1" applyBorder="1" applyAlignment="1">
      <alignment horizontal="left" vertical="top" wrapText="1"/>
      <protection/>
    </xf>
    <xf numFmtId="0" fontId="24" fillId="0" borderId="11" xfId="63" applyFont="1" applyFill="1" applyBorder="1" applyAlignment="1">
      <alignment vertical="top" wrapText="1"/>
      <protection/>
    </xf>
    <xf numFmtId="0" fontId="0" fillId="0" borderId="17" xfId="0" applyFont="1" applyBorder="1" applyAlignment="1">
      <alignment/>
    </xf>
    <xf numFmtId="0" fontId="27" fillId="0" borderId="18" xfId="65" applyFont="1" applyBorder="1" applyAlignment="1">
      <alignment horizontal="center" vertical="center" wrapText="1"/>
      <protection/>
    </xf>
    <xf numFmtId="3" fontId="27" fillId="0" borderId="0" xfId="65" applyNumberFormat="1" applyFont="1" applyBorder="1" applyAlignment="1">
      <alignment horizontal="center" vertical="center" wrapText="1"/>
      <protection/>
    </xf>
    <xf numFmtId="2" fontId="27" fillId="0" borderId="18" xfId="46" applyNumberFormat="1" applyFont="1" applyBorder="1" applyAlignment="1">
      <alignment horizontal="center" vertical="center" wrapText="1"/>
    </xf>
    <xf numFmtId="0" fontId="27" fillId="0" borderId="18" xfId="65" applyFont="1" applyBorder="1" applyAlignment="1">
      <alignment horizontal="left" vertical="center" wrapText="1"/>
      <protection/>
    </xf>
    <xf numFmtId="1" fontId="24" fillId="0" borderId="11" xfId="63" applyNumberFormat="1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vertical="center"/>
      <protection/>
    </xf>
    <xf numFmtId="0" fontId="27" fillId="0" borderId="11" xfId="65" applyFont="1" applyBorder="1" applyAlignment="1">
      <alignment horizontal="center" vertical="center" wrapText="1"/>
      <protection/>
    </xf>
    <xf numFmtId="3" fontId="27" fillId="0" borderId="13" xfId="65" applyNumberFormat="1" applyFont="1" applyBorder="1" applyAlignment="1">
      <alignment horizontal="center" vertical="center" wrapText="1"/>
      <protection/>
    </xf>
    <xf numFmtId="2" fontId="27" fillId="0" borderId="11" xfId="46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8" fillId="0" borderId="18" xfId="0" applyFont="1" applyFill="1" applyBorder="1" applyAlignment="1">
      <alignment horizontal="left" indent="1"/>
    </xf>
    <xf numFmtId="0" fontId="29" fillId="0" borderId="18" xfId="65" applyFont="1" applyBorder="1" applyAlignment="1">
      <alignment horizontal="center" vertical="top" wrapText="1"/>
      <protection/>
    </xf>
    <xf numFmtId="0" fontId="29" fillId="0" borderId="18" xfId="65" applyFont="1" applyBorder="1" applyAlignment="1">
      <alignment horizontal="center" wrapText="1"/>
      <protection/>
    </xf>
    <xf numFmtId="3" fontId="29" fillId="0" borderId="0" xfId="65" applyNumberFormat="1" applyFont="1" applyAlignment="1">
      <alignment horizontal="center" wrapText="1"/>
      <protection/>
    </xf>
    <xf numFmtId="2" fontId="29" fillId="0" borderId="18" xfId="46" applyNumberFormat="1" applyFont="1" applyBorder="1" applyAlignment="1">
      <alignment wrapText="1"/>
    </xf>
    <xf numFmtId="0" fontId="30" fillId="0" borderId="18" xfId="65" applyFont="1" applyBorder="1" applyAlignment="1">
      <alignment horizontal="center" vertical="top" wrapText="1"/>
      <protection/>
    </xf>
    <xf numFmtId="0" fontId="29" fillId="0" borderId="17" xfId="65" applyFont="1" applyBorder="1" applyAlignment="1">
      <alignment horizontal="center" wrapText="1"/>
      <protection/>
    </xf>
    <xf numFmtId="3" fontId="29" fillId="0" borderId="19" xfId="65" applyNumberFormat="1" applyFont="1" applyBorder="1" applyAlignment="1">
      <alignment horizontal="center" wrapText="1"/>
      <protection/>
    </xf>
    <xf numFmtId="2" fontId="29" fillId="0" borderId="17" xfId="46" applyNumberFormat="1" applyFont="1" applyBorder="1" applyAlignment="1">
      <alignment wrapText="1"/>
    </xf>
    <xf numFmtId="3" fontId="29" fillId="0" borderId="0" xfId="65" applyNumberFormat="1" applyFont="1" applyBorder="1" applyAlignment="1">
      <alignment horizontal="center" wrapText="1"/>
      <protection/>
    </xf>
    <xf numFmtId="0" fontId="30" fillId="0" borderId="11" xfId="65" applyFont="1" applyBorder="1" applyAlignment="1">
      <alignment horizontal="left" vertical="center" wrapText="1"/>
      <protection/>
    </xf>
    <xf numFmtId="0" fontId="29" fillId="0" borderId="11" xfId="65" applyFont="1" applyBorder="1" applyAlignment="1">
      <alignment horizontal="center" wrapText="1"/>
      <protection/>
    </xf>
    <xf numFmtId="9" fontId="29" fillId="0" borderId="13" xfId="65" applyNumberFormat="1" applyFont="1" applyBorder="1" applyAlignment="1">
      <alignment horizontal="center" wrapText="1"/>
      <protection/>
    </xf>
    <xf numFmtId="2" fontId="29" fillId="0" borderId="11" xfId="46" applyNumberFormat="1" applyFont="1" applyBorder="1" applyAlignment="1">
      <alignment wrapText="1"/>
    </xf>
    <xf numFmtId="0" fontId="29" fillId="0" borderId="0" xfId="65" applyFont="1" applyAlignment="1">
      <alignment horizontal="center" vertical="top" wrapText="1"/>
      <protection/>
    </xf>
    <xf numFmtId="0" fontId="29" fillId="0" borderId="11" xfId="65" applyFont="1" applyBorder="1" applyAlignment="1">
      <alignment horizontal="justify" vertical="center" wrapText="1"/>
      <protection/>
    </xf>
    <xf numFmtId="0" fontId="29" fillId="0" borderId="11" xfId="66" applyFont="1" applyBorder="1" applyAlignment="1">
      <alignment horizontal="center" vertical="center" wrapText="1"/>
      <protection/>
    </xf>
    <xf numFmtId="3" fontId="29" fillId="0" borderId="11" xfId="65" applyNumberFormat="1" applyFont="1" applyBorder="1" applyAlignment="1">
      <alignment horizontal="center" vertical="center" wrapText="1"/>
      <protection/>
    </xf>
    <xf numFmtId="3" fontId="29" fillId="0" borderId="11" xfId="65" applyNumberFormat="1" applyFont="1" applyBorder="1" applyAlignment="1">
      <alignment horizontal="center" wrapText="1"/>
      <protection/>
    </xf>
    <xf numFmtId="0" fontId="29" fillId="0" borderId="18" xfId="65" applyFont="1" applyBorder="1" applyAlignment="1">
      <alignment horizontal="center" vertical="center" wrapText="1"/>
      <protection/>
    </xf>
    <xf numFmtId="0" fontId="29" fillId="0" borderId="11" xfId="65" applyFont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29" fillId="0" borderId="11" xfId="65" applyFont="1" applyBorder="1" applyAlignment="1">
      <alignment horizontal="justify" vertical="center"/>
      <protection/>
    </xf>
    <xf numFmtId="0" fontId="29" fillId="0" borderId="11" xfId="65" applyFont="1" applyBorder="1" applyAlignment="1">
      <alignment horizontal="justify" vertical="top" wrapText="1"/>
      <protection/>
    </xf>
    <xf numFmtId="0" fontId="29" fillId="0" borderId="11" xfId="65" applyFont="1" applyBorder="1" applyAlignment="1">
      <alignment horizontal="center" vertical="center" wrapText="1"/>
      <protection/>
    </xf>
    <xf numFmtId="0" fontId="30" fillId="0" borderId="11" xfId="65" applyFont="1" applyBorder="1" applyAlignment="1">
      <alignment horizontal="left" vertical="top" wrapText="1"/>
      <protection/>
    </xf>
    <xf numFmtId="2" fontId="29" fillId="0" borderId="11" xfId="46" applyNumberFormat="1" applyFont="1" applyBorder="1" applyAlignment="1">
      <alignment horizontal="center" wrapText="1"/>
    </xf>
    <xf numFmtId="3" fontId="29" fillId="0" borderId="11" xfId="65" applyNumberFormat="1" applyFont="1" applyBorder="1" applyAlignment="1">
      <alignment wrapText="1"/>
      <protection/>
    </xf>
    <xf numFmtId="0" fontId="29" fillId="0" borderId="18" xfId="0" applyFont="1" applyBorder="1" applyAlignment="1">
      <alignment horizontal="center" vertical="top" wrapText="1"/>
    </xf>
    <xf numFmtId="0" fontId="30" fillId="0" borderId="11" xfId="65" applyFont="1" applyBorder="1" applyAlignment="1">
      <alignment horizontal="justify" vertical="top" wrapText="1"/>
      <protection/>
    </xf>
    <xf numFmtId="0" fontId="29" fillId="0" borderId="20" xfId="65" applyFont="1" applyBorder="1" applyAlignment="1">
      <alignment horizontal="center" vertical="top" wrapText="1"/>
      <protection/>
    </xf>
    <xf numFmtId="43" fontId="29" fillId="0" borderId="11" xfId="42" applyFont="1" applyFill="1" applyBorder="1" applyAlignment="1">
      <alignment vertical="center" wrapText="1"/>
    </xf>
    <xf numFmtId="43" fontId="27" fillId="0" borderId="11" xfId="42" applyFont="1" applyBorder="1" applyAlignment="1">
      <alignment horizontal="right" vertical="center" wrapText="1"/>
    </xf>
    <xf numFmtId="43" fontId="29" fillId="0" borderId="11" xfId="42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17" xfId="65" applyFont="1" applyBorder="1" applyAlignment="1">
      <alignment horizontal="left" vertical="center" wrapText="1"/>
      <protection/>
    </xf>
    <xf numFmtId="43" fontId="24" fillId="0" borderId="11" xfId="42" applyFont="1" applyFill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0" fontId="31" fillId="0" borderId="0" xfId="0" applyFont="1" applyAlignment="1">
      <alignment/>
    </xf>
    <xf numFmtId="177" fontId="25" fillId="0" borderId="11" xfId="0" applyNumberFormat="1" applyFont="1" applyBorder="1" applyAlignment="1">
      <alignment/>
    </xf>
    <xf numFmtId="0" fontId="25" fillId="25" borderId="11" xfId="0" applyFont="1" applyFill="1" applyBorder="1" applyAlignment="1">
      <alignment horizontal="center"/>
    </xf>
    <xf numFmtId="187" fontId="32" fillId="25" borderId="11" xfId="42" applyNumberFormat="1" applyFont="1" applyFill="1" applyBorder="1" applyAlignment="1">
      <alignment horizontal="center"/>
    </xf>
    <xf numFmtId="43" fontId="25" fillId="25" borderId="11" xfId="42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/>
    </xf>
    <xf numFmtId="0" fontId="33" fillId="25" borderId="11" xfId="0" applyFont="1" applyFill="1" applyBorder="1" applyAlignment="1">
      <alignment/>
    </xf>
    <xf numFmtId="0" fontId="34" fillId="25" borderId="11" xfId="0" applyFont="1" applyFill="1" applyBorder="1" applyAlignment="1">
      <alignment horizontal="center"/>
    </xf>
    <xf numFmtId="187" fontId="34" fillId="25" borderId="11" xfId="42" applyNumberFormat="1" applyFont="1" applyFill="1" applyBorder="1" applyAlignment="1">
      <alignment horizontal="center"/>
    </xf>
    <xf numFmtId="43" fontId="31" fillId="25" borderId="11" xfId="42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 vertical="center"/>
    </xf>
    <xf numFmtId="43" fontId="34" fillId="25" borderId="11" xfId="42" applyFont="1" applyFill="1" applyBorder="1" applyAlignment="1">
      <alignment horizontal="center" vertical="center"/>
    </xf>
    <xf numFmtId="43" fontId="31" fillId="25" borderId="11" xfId="42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/>
    </xf>
    <xf numFmtId="43" fontId="34" fillId="25" borderId="11" xfId="42" applyFont="1" applyFill="1" applyBorder="1" applyAlignment="1">
      <alignment horizontal="center"/>
    </xf>
    <xf numFmtId="0" fontId="31" fillId="25" borderId="11" xfId="0" applyFont="1" applyFill="1" applyBorder="1" applyAlignment="1">
      <alignment/>
    </xf>
    <xf numFmtId="0" fontId="31" fillId="25" borderId="11" xfId="0" applyFont="1" applyFill="1" applyBorder="1" applyAlignment="1">
      <alignment vertical="center" wrapText="1"/>
    </xf>
    <xf numFmtId="0" fontId="34" fillId="25" borderId="11" xfId="0" applyFont="1" applyFill="1" applyBorder="1" applyAlignment="1">
      <alignment/>
    </xf>
    <xf numFmtId="0" fontId="31" fillId="25" borderId="11" xfId="0" applyFont="1" applyFill="1" applyBorder="1" applyAlignment="1">
      <alignment vertical="center"/>
    </xf>
    <xf numFmtId="0" fontId="34" fillId="25" borderId="11" xfId="0" applyFont="1" applyFill="1" applyBorder="1" applyAlignment="1">
      <alignment horizontal="right"/>
    </xf>
    <xf numFmtId="0" fontId="25" fillId="25" borderId="11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187" fontId="34" fillId="0" borderId="11" xfId="42" applyNumberFormat="1" applyFont="1" applyFill="1" applyBorder="1" applyAlignment="1">
      <alignment horizontal="center"/>
    </xf>
    <xf numFmtId="43" fontId="31" fillId="0" borderId="11" xfId="42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vertical="top" wrapText="1"/>
    </xf>
    <xf numFmtId="187" fontId="34" fillId="25" borderId="11" xfId="42" applyNumberFormat="1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43" fontId="25" fillId="25" borderId="11" xfId="42" applyNumberFormat="1" applyFont="1" applyFill="1" applyBorder="1" applyAlignment="1">
      <alignment horizontal="center"/>
    </xf>
    <xf numFmtId="43" fontId="31" fillId="25" borderId="11" xfId="42" applyNumberFormat="1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31" fillId="25" borderId="17" xfId="0" applyFont="1" applyFill="1" applyBorder="1" applyAlignment="1">
      <alignment/>
    </xf>
    <xf numFmtId="187" fontId="34" fillId="25" borderId="17" xfId="42" applyNumberFormat="1" applyFont="1" applyFill="1" applyBorder="1" applyAlignment="1">
      <alignment horizontal="center"/>
    </xf>
    <xf numFmtId="43" fontId="31" fillId="25" borderId="17" xfId="42" applyFont="1" applyFill="1" applyBorder="1" applyAlignment="1">
      <alignment horizontal="center"/>
    </xf>
    <xf numFmtId="0" fontId="31" fillId="25" borderId="20" xfId="0" applyFont="1" applyFill="1" applyBorder="1" applyAlignment="1">
      <alignment horizontal="center"/>
    </xf>
    <xf numFmtId="0" fontId="31" fillId="25" borderId="20" xfId="0" applyFont="1" applyFill="1" applyBorder="1" applyAlignment="1">
      <alignment/>
    </xf>
    <xf numFmtId="187" fontId="34" fillId="25" borderId="20" xfId="42" applyNumberFormat="1" applyFont="1" applyFill="1" applyBorder="1" applyAlignment="1">
      <alignment horizontal="center"/>
    </xf>
    <xf numFmtId="43" fontId="31" fillId="25" borderId="20" xfId="42" applyFont="1" applyFill="1" applyBorder="1" applyAlignment="1">
      <alignment horizontal="center"/>
    </xf>
    <xf numFmtId="0" fontId="31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/>
    </xf>
    <xf numFmtId="0" fontId="31" fillId="25" borderId="23" xfId="0" applyFont="1" applyFill="1" applyBorder="1" applyAlignment="1">
      <alignment horizontal="center"/>
    </xf>
    <xf numFmtId="187" fontId="34" fillId="25" borderId="23" xfId="42" applyNumberFormat="1" applyFont="1" applyFill="1" applyBorder="1" applyAlignment="1">
      <alignment horizontal="center"/>
    </xf>
    <xf numFmtId="43" fontId="25" fillId="25" borderId="24" xfId="42" applyFont="1" applyFill="1" applyBorder="1" applyAlignment="1">
      <alignment horizontal="center"/>
    </xf>
    <xf numFmtId="0" fontId="33" fillId="25" borderId="25" xfId="0" applyFont="1" applyFill="1" applyBorder="1" applyAlignment="1">
      <alignment/>
    </xf>
    <xf numFmtId="0" fontId="34" fillId="25" borderId="20" xfId="0" applyFont="1" applyFill="1" applyBorder="1" applyAlignment="1">
      <alignment horizontal="center"/>
    </xf>
    <xf numFmtId="0" fontId="34" fillId="25" borderId="20" xfId="0" applyFont="1" applyFill="1" applyBorder="1" applyAlignment="1">
      <alignment horizontal="right"/>
    </xf>
    <xf numFmtId="0" fontId="34" fillId="25" borderId="22" xfId="0" applyFont="1" applyFill="1" applyBorder="1" applyAlignment="1">
      <alignment horizontal="center"/>
    </xf>
    <xf numFmtId="0" fontId="32" fillId="25" borderId="23" xfId="0" applyFont="1" applyFill="1" applyBorder="1" applyAlignment="1">
      <alignment/>
    </xf>
    <xf numFmtId="0" fontId="34" fillId="25" borderId="23" xfId="0" applyFont="1" applyFill="1" applyBorder="1" applyAlignment="1">
      <alignment horizontal="center"/>
    </xf>
    <xf numFmtId="0" fontId="34" fillId="25" borderId="17" xfId="0" applyFont="1" applyFill="1" applyBorder="1" applyAlignment="1">
      <alignment horizontal="center"/>
    </xf>
    <xf numFmtId="0" fontId="34" fillId="25" borderId="17" xfId="0" applyFont="1" applyFill="1" applyBorder="1" applyAlignment="1">
      <alignment/>
    </xf>
    <xf numFmtId="0" fontId="25" fillId="25" borderId="20" xfId="0" applyFont="1" applyFill="1" applyBorder="1" applyAlignment="1">
      <alignment horizontal="center"/>
    </xf>
    <xf numFmtId="0" fontId="25" fillId="25" borderId="20" xfId="0" applyFont="1" applyFill="1" applyBorder="1" applyAlignment="1">
      <alignment/>
    </xf>
    <xf numFmtId="187" fontId="32" fillId="25" borderId="20" xfId="42" applyNumberFormat="1" applyFont="1" applyFill="1" applyBorder="1" applyAlignment="1">
      <alignment horizontal="center"/>
    </xf>
    <xf numFmtId="43" fontId="25" fillId="25" borderId="20" xfId="42" applyFont="1" applyFill="1" applyBorder="1" applyAlignment="1">
      <alignment horizontal="center"/>
    </xf>
    <xf numFmtId="0" fontId="32" fillId="25" borderId="20" xfId="0" applyFont="1" applyFill="1" applyBorder="1" applyAlignment="1">
      <alignment/>
    </xf>
    <xf numFmtId="0" fontId="34" fillId="25" borderId="11" xfId="0" applyFont="1" applyFill="1" applyBorder="1" applyAlignment="1">
      <alignment vertical="center" wrapText="1"/>
    </xf>
    <xf numFmtId="0" fontId="34" fillId="25" borderId="17" xfId="0" applyFont="1" applyFill="1" applyBorder="1" applyAlignment="1">
      <alignment horizontal="right"/>
    </xf>
    <xf numFmtId="0" fontId="32" fillId="25" borderId="23" xfId="0" applyFont="1" applyFill="1" applyBorder="1" applyAlignment="1">
      <alignment horizontal="left" wrapText="1"/>
    </xf>
    <xf numFmtId="0" fontId="25" fillId="25" borderId="17" xfId="0" applyFont="1" applyFill="1" applyBorder="1" applyAlignment="1">
      <alignment horizontal="center"/>
    </xf>
    <xf numFmtId="0" fontId="25" fillId="25" borderId="17" xfId="0" applyFont="1" applyFill="1" applyBorder="1" applyAlignment="1">
      <alignment/>
    </xf>
    <xf numFmtId="43" fontId="25" fillId="25" borderId="17" xfId="42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17" xfId="0" applyFont="1" applyFill="1" applyBorder="1" applyAlignment="1">
      <alignment wrapText="1"/>
    </xf>
    <xf numFmtId="0" fontId="33" fillId="25" borderId="17" xfId="0" applyFont="1" applyFill="1" applyBorder="1" applyAlignment="1">
      <alignment/>
    </xf>
    <xf numFmtId="43" fontId="25" fillId="25" borderId="24" xfId="42" applyNumberFormat="1" applyFont="1" applyFill="1" applyBorder="1" applyAlignment="1">
      <alignment horizontal="center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28" fillId="0" borderId="11" xfId="65" applyFont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24" borderId="12" xfId="63" applyFont="1" applyFill="1" applyBorder="1" applyAlignment="1">
      <alignment horizontal="center" vertical="top" wrapText="1"/>
      <protection/>
    </xf>
    <xf numFmtId="0" fontId="23" fillId="24" borderId="13" xfId="63" applyFont="1" applyFill="1" applyBorder="1" applyAlignment="1">
      <alignment horizontal="center" vertical="top" wrapText="1"/>
      <protection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4" xfId="44"/>
    <cellStyle name="Comma 2 5" xfId="45"/>
    <cellStyle name="Comma 3" xfId="46"/>
    <cellStyle name="Comma 3 3 2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4" xfId="62"/>
    <cellStyle name="Normal 2" xfId="63"/>
    <cellStyle name="Normal 2 2 2" xfId="64"/>
    <cellStyle name="Normal 4" xfId="65"/>
    <cellStyle name="Normal 4 2" xfId="66"/>
    <cellStyle name="Note" xfId="67"/>
    <cellStyle name="Output" xfId="68"/>
    <cellStyle name="Percent" xfId="69"/>
    <cellStyle name="tahoma 10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view="pageBreakPreview" zoomScaleSheetLayoutView="100" zoomScalePageLayoutView="0" workbookViewId="0" topLeftCell="A238">
      <selection activeCell="H214" sqref="H214"/>
    </sheetView>
  </sheetViews>
  <sheetFormatPr defaultColWidth="9.140625" defaultRowHeight="12.75"/>
  <cols>
    <col min="1" max="1" width="9.140625" style="109" customWidth="1"/>
    <col min="2" max="2" width="78.8515625" style="109" customWidth="1"/>
    <col min="3" max="3" width="13.140625" style="109" customWidth="1"/>
    <col min="4" max="4" width="11.8515625" style="109" customWidth="1"/>
    <col min="5" max="5" width="10.00390625" style="145" customWidth="1"/>
    <col min="6" max="6" width="19.7109375" style="145" customWidth="1"/>
    <col min="7" max="16384" width="9.140625" style="109" customWidth="1"/>
  </cols>
  <sheetData>
    <row r="1" spans="1:6" ht="15.75">
      <c r="A1" s="187" t="s">
        <v>249</v>
      </c>
      <c r="B1" s="187"/>
      <c r="C1" s="187"/>
      <c r="D1" s="187"/>
      <c r="E1" s="187"/>
      <c r="F1" s="187"/>
    </row>
    <row r="2" spans="1:6" ht="15.75">
      <c r="A2" s="111" t="s">
        <v>0</v>
      </c>
      <c r="B2" s="111" t="s">
        <v>1</v>
      </c>
      <c r="C2" s="111" t="s">
        <v>2</v>
      </c>
      <c r="D2" s="111" t="s">
        <v>3</v>
      </c>
      <c r="E2" s="112" t="s">
        <v>4</v>
      </c>
      <c r="F2" s="113" t="s">
        <v>5</v>
      </c>
    </row>
    <row r="3" spans="1:6" ht="15.75">
      <c r="A3" s="114"/>
      <c r="B3" s="115" t="s">
        <v>22</v>
      </c>
      <c r="C3" s="116"/>
      <c r="D3" s="116"/>
      <c r="E3" s="117"/>
      <c r="F3" s="118"/>
    </row>
    <row r="4" spans="1:6" ht="15.75">
      <c r="A4" s="114"/>
      <c r="B4" s="115" t="s">
        <v>23</v>
      </c>
      <c r="C4" s="116"/>
      <c r="D4" s="116"/>
      <c r="E4" s="117"/>
      <c r="F4" s="118"/>
    </row>
    <row r="5" spans="1:6" ht="15.75">
      <c r="A5" s="114"/>
      <c r="B5" s="115"/>
      <c r="C5" s="116"/>
      <c r="D5" s="116"/>
      <c r="E5" s="117"/>
      <c r="F5" s="118"/>
    </row>
    <row r="6" spans="1:6" ht="15.75">
      <c r="A6" s="114"/>
      <c r="B6" s="115" t="s">
        <v>24</v>
      </c>
      <c r="C6" s="116"/>
      <c r="D6" s="116"/>
      <c r="E6" s="117"/>
      <c r="F6" s="118"/>
    </row>
    <row r="7" spans="1:6" ht="30">
      <c r="A7" s="114" t="s">
        <v>6</v>
      </c>
      <c r="B7" s="125" t="s">
        <v>192</v>
      </c>
      <c r="C7" s="119">
        <v>295</v>
      </c>
      <c r="D7" s="119" t="s">
        <v>85</v>
      </c>
      <c r="E7" s="120"/>
      <c r="F7" s="121">
        <f>+C7*E7</f>
        <v>0</v>
      </c>
    </row>
    <row r="8" spans="1:6" ht="15">
      <c r="A8" s="114"/>
      <c r="B8" s="122"/>
      <c r="C8" s="114"/>
      <c r="D8" s="114"/>
      <c r="E8" s="123"/>
      <c r="F8" s="118"/>
    </row>
    <row r="9" spans="1:6" ht="15">
      <c r="A9" s="114" t="s">
        <v>7</v>
      </c>
      <c r="B9" s="124" t="s">
        <v>193</v>
      </c>
      <c r="C9" s="114"/>
      <c r="D9" s="114"/>
      <c r="E9" s="117"/>
      <c r="F9" s="118"/>
    </row>
    <row r="10" spans="1:6" ht="15">
      <c r="A10" s="114"/>
      <c r="B10" s="122" t="s">
        <v>25</v>
      </c>
      <c r="C10" s="114">
        <f>PRODUCT(69*1.5)</f>
        <v>103.5</v>
      </c>
      <c r="D10" s="114" t="s">
        <v>86</v>
      </c>
      <c r="E10" s="123"/>
      <c r="F10" s="118">
        <f>+C10*E10</f>
        <v>0</v>
      </c>
    </row>
    <row r="11" spans="1:6" ht="15">
      <c r="A11" s="114"/>
      <c r="B11" s="122"/>
      <c r="C11" s="114"/>
      <c r="D11" s="114"/>
      <c r="E11" s="117"/>
      <c r="F11" s="118"/>
    </row>
    <row r="12" spans="1:6" ht="15.75">
      <c r="A12" s="114"/>
      <c r="B12" s="115" t="s">
        <v>26</v>
      </c>
      <c r="C12" s="114"/>
      <c r="D12" s="114"/>
      <c r="E12" s="117"/>
      <c r="F12" s="118"/>
    </row>
    <row r="13" spans="1:6" ht="32.25" customHeight="1">
      <c r="A13" s="114" t="s">
        <v>9</v>
      </c>
      <c r="B13" s="125" t="s">
        <v>27</v>
      </c>
      <c r="C13" s="119">
        <f>PRODUCT(200*0.3)</f>
        <v>60</v>
      </c>
      <c r="D13" s="119" t="s">
        <v>86</v>
      </c>
      <c r="E13" s="139"/>
      <c r="F13" s="121">
        <f>+C13*E13</f>
        <v>0</v>
      </c>
    </row>
    <row r="14" spans="1:6" ht="11.25" customHeight="1">
      <c r="A14" s="114"/>
      <c r="B14" s="122"/>
      <c r="C14" s="114"/>
      <c r="D14" s="114"/>
      <c r="E14" s="117"/>
      <c r="F14" s="118"/>
    </row>
    <row r="15" spans="1:6" s="179" customFormat="1" ht="18.75" customHeight="1">
      <c r="A15" s="119" t="s">
        <v>10</v>
      </c>
      <c r="B15" s="127" t="s">
        <v>28</v>
      </c>
      <c r="C15" s="178">
        <f>PRODUCT(69*1.25)</f>
        <v>86.25</v>
      </c>
      <c r="D15" s="119" t="s">
        <v>86</v>
      </c>
      <c r="E15" s="139"/>
      <c r="F15" s="121">
        <f>+C15*E15</f>
        <v>0</v>
      </c>
    </row>
    <row r="16" spans="1:6" ht="15">
      <c r="A16" s="114"/>
      <c r="B16" s="122"/>
      <c r="C16" s="116"/>
      <c r="D16" s="116"/>
      <c r="E16" s="117"/>
      <c r="F16" s="118"/>
    </row>
    <row r="17" spans="1:6" ht="15.75">
      <c r="A17" s="114"/>
      <c r="B17" s="115" t="s">
        <v>29</v>
      </c>
      <c r="C17" s="111"/>
      <c r="D17" s="111"/>
      <c r="E17" s="112"/>
      <c r="F17" s="113"/>
    </row>
    <row r="18" spans="1:6" ht="15">
      <c r="A18" s="114" t="s">
        <v>11</v>
      </c>
      <c r="B18" s="122" t="s">
        <v>241</v>
      </c>
      <c r="C18" s="116"/>
      <c r="D18" s="116"/>
      <c r="E18" s="117"/>
      <c r="F18" s="118"/>
    </row>
    <row r="19" spans="1:6" ht="15">
      <c r="A19" s="114"/>
      <c r="B19" s="122" t="s">
        <v>100</v>
      </c>
      <c r="C19" s="131">
        <f>PRODUCT(173*0.45)</f>
        <v>77.85000000000001</v>
      </c>
      <c r="D19" s="116" t="s">
        <v>86</v>
      </c>
      <c r="E19" s="117"/>
      <c r="F19" s="118">
        <f>+C19*E19</f>
        <v>0</v>
      </c>
    </row>
    <row r="20" spans="1:6" ht="15">
      <c r="A20" s="114"/>
      <c r="B20" s="122"/>
      <c r="C20" s="116"/>
      <c r="D20" s="116"/>
      <c r="E20" s="117"/>
      <c r="F20" s="118">
        <f>+C20*E20</f>
        <v>0</v>
      </c>
    </row>
    <row r="21" spans="1:6" s="136" customFormat="1" ht="15">
      <c r="A21" s="131" t="s">
        <v>12</v>
      </c>
      <c r="B21" s="132" t="s">
        <v>101</v>
      </c>
      <c r="C21" s="133">
        <v>173.4</v>
      </c>
      <c r="D21" s="133" t="s">
        <v>85</v>
      </c>
      <c r="E21" s="134"/>
      <c r="F21" s="135">
        <f>+C21*E21</f>
        <v>0</v>
      </c>
    </row>
    <row r="22" spans="1:6" ht="15">
      <c r="A22" s="114"/>
      <c r="B22" s="122"/>
      <c r="C22" s="116"/>
      <c r="D22" s="116"/>
      <c r="E22" s="117"/>
      <c r="F22" s="118"/>
    </row>
    <row r="23" spans="1:6" ht="15.75">
      <c r="A23" s="114"/>
      <c r="B23" s="115" t="s">
        <v>30</v>
      </c>
      <c r="C23" s="116"/>
      <c r="D23" s="116"/>
      <c r="E23" s="117"/>
      <c r="F23" s="118"/>
    </row>
    <row r="24" spans="1:6" ht="15">
      <c r="A24" s="114" t="s">
        <v>13</v>
      </c>
      <c r="B24" s="122" t="s">
        <v>31</v>
      </c>
      <c r="C24" s="116">
        <f>SUM(C21)</f>
        <v>173.4</v>
      </c>
      <c r="D24" s="116" t="s">
        <v>85</v>
      </c>
      <c r="E24" s="117"/>
      <c r="F24" s="118">
        <f>+C24*E24</f>
        <v>0</v>
      </c>
    </row>
    <row r="25" spans="1:6" ht="15">
      <c r="A25" s="114"/>
      <c r="B25" s="122"/>
      <c r="C25" s="116"/>
      <c r="D25" s="116"/>
      <c r="E25" s="117"/>
      <c r="F25" s="118"/>
    </row>
    <row r="26" spans="1:6" ht="15">
      <c r="A26" s="114" t="s">
        <v>16</v>
      </c>
      <c r="B26" s="122" t="s">
        <v>102</v>
      </c>
      <c r="C26" s="114">
        <f>SUM(C24)</f>
        <v>173.4</v>
      </c>
      <c r="D26" s="114" t="s">
        <v>85</v>
      </c>
      <c r="E26" s="117"/>
      <c r="F26" s="118">
        <f>+C26*E26</f>
        <v>0</v>
      </c>
    </row>
    <row r="27" spans="1:6" ht="15">
      <c r="A27" s="116"/>
      <c r="B27" s="126"/>
      <c r="C27" s="116"/>
      <c r="D27" s="116"/>
      <c r="E27" s="117"/>
      <c r="F27" s="118"/>
    </row>
    <row r="28" spans="1:6" ht="15.75">
      <c r="A28" s="114"/>
      <c r="B28" s="115" t="s">
        <v>174</v>
      </c>
      <c r="C28" s="114"/>
      <c r="D28" s="114"/>
      <c r="E28" s="117"/>
      <c r="F28" s="118"/>
    </row>
    <row r="29" spans="1:6" ht="15.75">
      <c r="A29" s="114"/>
      <c r="B29" s="115" t="s">
        <v>92</v>
      </c>
      <c r="C29" s="114"/>
      <c r="D29" s="114"/>
      <c r="E29" s="117"/>
      <c r="F29" s="118"/>
    </row>
    <row r="30" spans="1:6" ht="15">
      <c r="A30" s="114" t="s">
        <v>14</v>
      </c>
      <c r="B30" s="122" t="s">
        <v>99</v>
      </c>
      <c r="C30" s="114">
        <f>PRODUCT(69*0.05)</f>
        <v>3.45</v>
      </c>
      <c r="D30" s="114" t="s">
        <v>86</v>
      </c>
      <c r="E30" s="117"/>
      <c r="F30" s="118">
        <f>+C30*E30</f>
        <v>0</v>
      </c>
    </row>
    <row r="31" spans="1:6" ht="15">
      <c r="A31" s="114"/>
      <c r="B31" s="122"/>
      <c r="C31" s="114"/>
      <c r="D31" s="114"/>
      <c r="E31" s="117"/>
      <c r="F31" s="118"/>
    </row>
    <row r="32" spans="1:6" ht="15.75">
      <c r="A32" s="114"/>
      <c r="B32" s="115" t="s">
        <v>195</v>
      </c>
      <c r="C32" s="114"/>
      <c r="D32" s="114"/>
      <c r="E32" s="117"/>
      <c r="F32" s="118"/>
    </row>
    <row r="33" spans="1:6" ht="15.75">
      <c r="A33" s="114"/>
      <c r="B33" s="115" t="s">
        <v>92</v>
      </c>
      <c r="C33" s="114"/>
      <c r="D33" s="114"/>
      <c r="E33" s="117"/>
      <c r="F33" s="118"/>
    </row>
    <row r="34" spans="1:6" ht="15">
      <c r="A34" s="114" t="s">
        <v>15</v>
      </c>
      <c r="B34" s="122" t="s">
        <v>194</v>
      </c>
      <c r="C34" s="114">
        <f>PRODUCT(69*0.2)</f>
        <v>13.8</v>
      </c>
      <c r="D34" s="114" t="s">
        <v>86</v>
      </c>
      <c r="E34" s="117"/>
      <c r="F34" s="118">
        <f>+C34*E34</f>
        <v>0</v>
      </c>
    </row>
    <row r="35" spans="1:6" ht="15">
      <c r="A35" s="114"/>
      <c r="B35" s="122"/>
      <c r="C35" s="114"/>
      <c r="D35" s="114"/>
      <c r="E35" s="117"/>
      <c r="F35" s="118"/>
    </row>
    <row r="36" spans="1:6" ht="15">
      <c r="A36" s="114" t="s">
        <v>46</v>
      </c>
      <c r="B36" s="122" t="s">
        <v>103</v>
      </c>
      <c r="C36" s="114">
        <f>PRODUCT(200*0.15)</f>
        <v>30</v>
      </c>
      <c r="D36" s="114" t="s">
        <v>86</v>
      </c>
      <c r="E36" s="117"/>
      <c r="F36" s="118">
        <f>+C36*E36</f>
        <v>0</v>
      </c>
    </row>
    <row r="37" spans="1:6" ht="15">
      <c r="A37" s="114"/>
      <c r="B37" s="122"/>
      <c r="C37" s="114"/>
      <c r="D37" s="114"/>
      <c r="E37" s="117"/>
      <c r="F37" s="118"/>
    </row>
    <row r="38" spans="1:6" ht="15.75">
      <c r="A38" s="114"/>
      <c r="B38" s="115" t="s">
        <v>175</v>
      </c>
      <c r="C38" s="114"/>
      <c r="D38" s="114"/>
      <c r="E38" s="117"/>
      <c r="F38" s="118"/>
    </row>
    <row r="39" spans="1:6" ht="15.75">
      <c r="A39" s="114"/>
      <c r="B39" s="115" t="s">
        <v>177</v>
      </c>
      <c r="C39" s="114"/>
      <c r="D39" s="114"/>
      <c r="E39" s="117"/>
      <c r="F39" s="118"/>
    </row>
    <row r="40" spans="1:6" ht="15.75">
      <c r="A40" s="114"/>
      <c r="B40" s="115" t="s">
        <v>242</v>
      </c>
      <c r="C40" s="114">
        <v>17</v>
      </c>
      <c r="D40" s="114" t="s">
        <v>84</v>
      </c>
      <c r="E40" s="117"/>
      <c r="F40" s="118"/>
    </row>
    <row r="41" spans="1:6" ht="15">
      <c r="A41" s="114" t="s">
        <v>68</v>
      </c>
      <c r="B41" s="122" t="s">
        <v>196</v>
      </c>
      <c r="C41" s="114">
        <f>PRODUCT(97.56*1.25)</f>
        <v>121.95</v>
      </c>
      <c r="D41" s="114" t="s">
        <v>85</v>
      </c>
      <c r="E41" s="117"/>
      <c r="F41" s="118">
        <f>+C41*E41</f>
        <v>0</v>
      </c>
    </row>
    <row r="42" spans="1:6" ht="15">
      <c r="A42" s="114"/>
      <c r="B42" s="122"/>
      <c r="C42" s="114"/>
      <c r="D42" s="114"/>
      <c r="E42" s="117"/>
      <c r="F42" s="118"/>
    </row>
    <row r="43" spans="1:6" ht="15.75">
      <c r="A43" s="111"/>
      <c r="B43" s="115" t="s">
        <v>179</v>
      </c>
      <c r="C43" s="111"/>
      <c r="D43" s="111"/>
      <c r="E43" s="112"/>
      <c r="F43" s="113"/>
    </row>
    <row r="44" spans="1:6" ht="15.75">
      <c r="A44" s="114"/>
      <c r="B44" s="115" t="s">
        <v>178</v>
      </c>
      <c r="C44" s="116"/>
      <c r="D44" s="116"/>
      <c r="E44" s="117"/>
      <c r="F44" s="118"/>
    </row>
    <row r="45" spans="1:6" ht="17.25" customHeight="1">
      <c r="A45" s="119" t="s">
        <v>138</v>
      </c>
      <c r="B45" s="127" t="s">
        <v>243</v>
      </c>
      <c r="C45" s="116">
        <f>1*1*0.45*15*1.2</f>
        <v>8.1</v>
      </c>
      <c r="D45" s="116" t="s">
        <v>86</v>
      </c>
      <c r="E45" s="117"/>
      <c r="F45" s="118">
        <f>+C45*E45</f>
        <v>0</v>
      </c>
    </row>
    <row r="46" spans="1:6" ht="15">
      <c r="A46" s="114"/>
      <c r="B46" s="122"/>
      <c r="C46" s="116"/>
      <c r="D46" s="116"/>
      <c r="E46" s="117"/>
      <c r="F46" s="118"/>
    </row>
    <row r="47" spans="1:6" ht="15">
      <c r="A47" s="114" t="s">
        <v>141</v>
      </c>
      <c r="B47" s="122" t="s">
        <v>244</v>
      </c>
      <c r="C47" s="116">
        <f>0.3*0.3*3.35*15*1.2</f>
        <v>5.427</v>
      </c>
      <c r="D47" s="116" t="s">
        <v>86</v>
      </c>
      <c r="E47" s="117"/>
      <c r="F47" s="118">
        <f>+C47*E47</f>
        <v>0</v>
      </c>
    </row>
    <row r="48" spans="1:6" ht="15">
      <c r="A48" s="114"/>
      <c r="B48" s="122"/>
      <c r="C48" s="116"/>
      <c r="D48" s="116"/>
      <c r="E48" s="117"/>
      <c r="F48" s="118"/>
    </row>
    <row r="49" spans="1:6" ht="15.75">
      <c r="A49" s="114"/>
      <c r="B49" s="115" t="s">
        <v>33</v>
      </c>
      <c r="C49" s="116"/>
      <c r="D49" s="116"/>
      <c r="E49" s="117"/>
      <c r="F49" s="118"/>
    </row>
    <row r="50" spans="1:6" ht="15.75">
      <c r="A50" s="114"/>
      <c r="B50" s="115" t="s">
        <v>34</v>
      </c>
      <c r="C50" s="116"/>
      <c r="D50" s="116"/>
      <c r="E50" s="117"/>
      <c r="F50" s="118"/>
    </row>
    <row r="51" spans="1:6" ht="15">
      <c r="A51" s="114"/>
      <c r="B51" s="122"/>
      <c r="C51" s="116"/>
      <c r="D51" s="116"/>
      <c r="E51" s="117"/>
      <c r="F51" s="118"/>
    </row>
    <row r="52" spans="1:6" ht="15">
      <c r="A52" s="114" t="s">
        <v>143</v>
      </c>
      <c r="B52" s="122" t="s">
        <v>180</v>
      </c>
      <c r="C52" s="116">
        <f>15*1.2*15*1.2*0.43</f>
        <v>139.32</v>
      </c>
      <c r="D52" s="116" t="s">
        <v>124</v>
      </c>
      <c r="E52" s="117"/>
      <c r="F52" s="118">
        <f>+C52*E52</f>
        <v>0</v>
      </c>
    </row>
    <row r="53" spans="1:6" ht="15">
      <c r="A53" s="114"/>
      <c r="B53" s="122"/>
      <c r="C53" s="116"/>
      <c r="D53" s="116"/>
      <c r="E53" s="117"/>
      <c r="F53" s="118"/>
    </row>
    <row r="54" spans="1:6" ht="15">
      <c r="A54" s="114" t="s">
        <v>144</v>
      </c>
      <c r="B54" s="122" t="s">
        <v>181</v>
      </c>
      <c r="C54" s="114">
        <f>3.5*3*4*36*1.2*0.63</f>
        <v>1143.072</v>
      </c>
      <c r="D54" s="114" t="s">
        <v>124</v>
      </c>
      <c r="E54" s="117">
        <f>SUM(E52)</f>
        <v>0</v>
      </c>
      <c r="F54" s="118">
        <f>+C54*E54</f>
        <v>0</v>
      </c>
    </row>
    <row r="55" spans="1:6" ht="15">
      <c r="A55" s="116"/>
      <c r="B55" s="128"/>
      <c r="C55" s="116"/>
      <c r="D55" s="116"/>
      <c r="E55" s="117"/>
      <c r="F55" s="118"/>
    </row>
    <row r="56" spans="1:6" ht="15.75">
      <c r="A56" s="114"/>
      <c r="B56" s="115" t="s">
        <v>182</v>
      </c>
      <c r="C56" s="114"/>
      <c r="D56" s="114"/>
      <c r="E56" s="117"/>
      <c r="F56" s="118">
        <f>+C56*E56</f>
        <v>0</v>
      </c>
    </row>
    <row r="57" spans="1:6" ht="15.75">
      <c r="A57" s="114"/>
      <c r="B57" s="115"/>
      <c r="C57" s="114"/>
      <c r="D57" s="114"/>
      <c r="E57" s="117"/>
      <c r="F57" s="118"/>
    </row>
    <row r="58" spans="1:6" ht="15">
      <c r="A58" s="114" t="s">
        <v>146</v>
      </c>
      <c r="B58" s="122" t="s">
        <v>183</v>
      </c>
      <c r="C58" s="114">
        <f>PRODUCT(69+15+200)</f>
        <v>284</v>
      </c>
      <c r="D58" s="114" t="s">
        <v>85</v>
      </c>
      <c r="E58" s="117"/>
      <c r="F58" s="118">
        <f>+C58*E58</f>
        <v>0</v>
      </c>
    </row>
    <row r="59" spans="1:6" ht="15">
      <c r="A59" s="114"/>
      <c r="B59" s="122"/>
      <c r="C59" s="114"/>
      <c r="D59" s="114"/>
      <c r="E59" s="117"/>
      <c r="F59" s="118"/>
    </row>
    <row r="60" spans="1:6" ht="15.75" thickBot="1">
      <c r="A60" s="146"/>
      <c r="B60" s="147"/>
      <c r="C60" s="146"/>
      <c r="D60" s="146"/>
      <c r="E60" s="148"/>
      <c r="F60" s="149"/>
    </row>
    <row r="61" spans="1:6" ht="16.5" thickBot="1">
      <c r="A61" s="154"/>
      <c r="B61" s="155" t="s">
        <v>206</v>
      </c>
      <c r="C61" s="156"/>
      <c r="D61" s="156"/>
      <c r="E61" s="157"/>
      <c r="F61" s="158">
        <f>SUM(F7:F60)</f>
        <v>0</v>
      </c>
    </row>
    <row r="62" spans="1:6" ht="15">
      <c r="A62" s="150"/>
      <c r="B62" s="151"/>
      <c r="C62" s="150"/>
      <c r="D62" s="150"/>
      <c r="E62" s="152"/>
      <c r="F62" s="153"/>
    </row>
    <row r="63" spans="1:6" ht="15.75">
      <c r="A63" s="116"/>
      <c r="B63" s="130"/>
      <c r="C63" s="116"/>
      <c r="D63" s="116"/>
      <c r="E63" s="117"/>
      <c r="F63" s="113"/>
    </row>
    <row r="64" spans="1:6" ht="15.75">
      <c r="A64" s="111" t="s">
        <v>0</v>
      </c>
      <c r="B64" s="129" t="s">
        <v>1</v>
      </c>
      <c r="C64" s="111" t="s">
        <v>2</v>
      </c>
      <c r="D64" s="111" t="s">
        <v>3</v>
      </c>
      <c r="E64" s="112" t="s">
        <v>4</v>
      </c>
      <c r="F64" s="113" t="s">
        <v>5</v>
      </c>
    </row>
    <row r="65" spans="1:6" ht="15.75">
      <c r="A65" s="111"/>
      <c r="B65" s="115" t="s">
        <v>98</v>
      </c>
      <c r="C65" s="111"/>
      <c r="D65" s="111"/>
      <c r="E65" s="112"/>
      <c r="F65" s="113"/>
    </row>
    <row r="66" spans="1:6" ht="15.75">
      <c r="A66" s="114"/>
      <c r="B66" s="115" t="s">
        <v>17</v>
      </c>
      <c r="C66" s="116"/>
      <c r="D66" s="116"/>
      <c r="E66" s="117"/>
      <c r="F66" s="118"/>
    </row>
    <row r="67" spans="1:6" ht="15.75">
      <c r="A67" s="114"/>
      <c r="B67" s="115" t="s">
        <v>32</v>
      </c>
      <c r="C67" s="116"/>
      <c r="D67" s="116"/>
      <c r="E67" s="117"/>
      <c r="F67" s="118"/>
    </row>
    <row r="68" spans="1:6" ht="15.75">
      <c r="A68" s="114"/>
      <c r="B68" s="115"/>
      <c r="C68" s="116"/>
      <c r="D68" s="116"/>
      <c r="E68" s="117"/>
      <c r="F68" s="118"/>
    </row>
    <row r="69" spans="1:6" ht="15.75">
      <c r="A69" s="114"/>
      <c r="B69" s="115" t="s">
        <v>197</v>
      </c>
      <c r="C69" s="116"/>
      <c r="D69" s="116"/>
      <c r="E69" s="117"/>
      <c r="F69" s="118"/>
    </row>
    <row r="70" spans="1:6" ht="15.75">
      <c r="A70" s="114"/>
      <c r="B70" s="115"/>
      <c r="C70" s="116"/>
      <c r="D70" s="116"/>
      <c r="E70" s="117"/>
      <c r="F70" s="118"/>
    </row>
    <row r="71" spans="1:6" ht="15">
      <c r="A71" s="114" t="s">
        <v>6</v>
      </c>
      <c r="B71" s="122" t="s">
        <v>96</v>
      </c>
      <c r="C71" s="116">
        <f>PRODUCT(97.56*0.2*0.3)</f>
        <v>5.8536</v>
      </c>
      <c r="D71" s="116" t="s">
        <v>86</v>
      </c>
      <c r="E71" s="117"/>
      <c r="F71" s="118">
        <f>+C71*E71</f>
        <v>0</v>
      </c>
    </row>
    <row r="72" spans="1:6" ht="15.75">
      <c r="A72" s="114"/>
      <c r="B72" s="115"/>
      <c r="C72" s="116"/>
      <c r="D72" s="116"/>
      <c r="E72" s="117"/>
      <c r="F72" s="118">
        <f>+C72*E72</f>
        <v>0</v>
      </c>
    </row>
    <row r="73" spans="1:6" ht="15.75">
      <c r="A73" s="114"/>
      <c r="B73" s="115" t="s">
        <v>33</v>
      </c>
      <c r="C73" s="114"/>
      <c r="D73" s="114"/>
      <c r="E73" s="117"/>
      <c r="F73" s="118"/>
    </row>
    <row r="74" spans="1:6" ht="15.75">
      <c r="A74" s="114"/>
      <c r="B74" s="115" t="s">
        <v>34</v>
      </c>
      <c r="C74" s="116"/>
      <c r="D74" s="116"/>
      <c r="E74" s="117"/>
      <c r="F74" s="118"/>
    </row>
    <row r="75" spans="1:6" ht="15">
      <c r="A75" s="114"/>
      <c r="B75" s="122"/>
      <c r="C75" s="116"/>
      <c r="D75" s="116"/>
      <c r="E75" s="117"/>
      <c r="F75" s="118"/>
    </row>
    <row r="76" spans="1:6" s="136" customFormat="1" ht="15">
      <c r="A76" s="131" t="s">
        <v>7</v>
      </c>
      <c r="B76" s="132" t="s">
        <v>180</v>
      </c>
      <c r="C76" s="133">
        <f>23*1.2*18*1.2*0.43</f>
        <v>256.3488</v>
      </c>
      <c r="D76" s="133" t="s">
        <v>124</v>
      </c>
      <c r="E76" s="134"/>
      <c r="F76" s="135"/>
    </row>
    <row r="77" spans="1:6" ht="15.75">
      <c r="A77" s="114"/>
      <c r="B77" s="115"/>
      <c r="C77" s="116"/>
      <c r="D77" s="116"/>
      <c r="E77" s="117"/>
      <c r="F77" s="118"/>
    </row>
    <row r="78" spans="1:6" s="136" customFormat="1" ht="15">
      <c r="A78" s="131" t="s">
        <v>8</v>
      </c>
      <c r="B78" s="132" t="s">
        <v>181</v>
      </c>
      <c r="C78" s="131">
        <f>46*2*1.2*0.63</f>
        <v>69.55199999999999</v>
      </c>
      <c r="D78" s="131" t="s">
        <v>124</v>
      </c>
      <c r="E78" s="134"/>
      <c r="F78" s="135"/>
    </row>
    <row r="79" spans="1:6" ht="15">
      <c r="A79" s="114"/>
      <c r="B79" s="122"/>
      <c r="C79" s="116"/>
      <c r="D79" s="116"/>
      <c r="E79" s="117"/>
      <c r="F79" s="118">
        <f>+C79*E79</f>
        <v>0</v>
      </c>
    </row>
    <row r="80" spans="1:6" ht="16.5" thickBot="1">
      <c r="A80" s="114"/>
      <c r="B80" s="159" t="s">
        <v>184</v>
      </c>
      <c r="C80" s="114"/>
      <c r="D80" s="114"/>
      <c r="E80" s="117"/>
      <c r="F80" s="118">
        <f>+C80*E80</f>
        <v>0</v>
      </c>
    </row>
    <row r="81" spans="1:6" ht="15">
      <c r="A81" s="114"/>
      <c r="B81" s="151"/>
      <c r="C81" s="114"/>
      <c r="D81" s="114"/>
      <c r="E81" s="117"/>
      <c r="F81" s="118">
        <f>+C81*E81</f>
        <v>0</v>
      </c>
    </row>
    <row r="82" spans="1:6" ht="15">
      <c r="A82" s="114" t="s">
        <v>9</v>
      </c>
      <c r="B82" s="122" t="s">
        <v>93</v>
      </c>
      <c r="C82" s="114">
        <f>PRODUCT(97.56*0.3)</f>
        <v>29.268</v>
      </c>
      <c r="D82" s="114" t="s">
        <v>85</v>
      </c>
      <c r="E82" s="117"/>
      <c r="F82" s="118">
        <f>+C82*E82</f>
        <v>0</v>
      </c>
    </row>
    <row r="83" spans="1:6" ht="15.75" thickBot="1">
      <c r="A83" s="146"/>
      <c r="B83" s="147"/>
      <c r="C83" s="146"/>
      <c r="D83" s="146"/>
      <c r="E83" s="148"/>
      <c r="F83" s="149">
        <f>+C83*E83</f>
        <v>0</v>
      </c>
    </row>
    <row r="84" spans="1:6" ht="16.5" thickBot="1">
      <c r="A84" s="162"/>
      <c r="B84" s="163" t="s">
        <v>21</v>
      </c>
      <c r="C84" s="164"/>
      <c r="D84" s="164"/>
      <c r="E84" s="157"/>
      <c r="F84" s="158">
        <f>SUM(F71:F83)</f>
        <v>0</v>
      </c>
    </row>
    <row r="85" spans="1:6" ht="15">
      <c r="A85" s="160"/>
      <c r="B85" s="161"/>
      <c r="C85" s="160"/>
      <c r="D85" s="160"/>
      <c r="E85" s="152"/>
      <c r="F85" s="153"/>
    </row>
    <row r="86" spans="1:6" ht="15.75">
      <c r="A86" s="114"/>
      <c r="B86" s="115" t="s">
        <v>18</v>
      </c>
      <c r="C86" s="116"/>
      <c r="D86" s="116"/>
      <c r="E86" s="117"/>
      <c r="F86" s="118"/>
    </row>
    <row r="87" spans="1:6" ht="15.75">
      <c r="A87" s="114"/>
      <c r="B87" s="115" t="s">
        <v>35</v>
      </c>
      <c r="C87" s="116"/>
      <c r="D87" s="116"/>
      <c r="E87" s="117"/>
      <c r="F87" s="118"/>
    </row>
    <row r="88" spans="1:6" ht="15.75">
      <c r="A88" s="114"/>
      <c r="B88" s="115" t="s">
        <v>198</v>
      </c>
      <c r="C88" s="116"/>
      <c r="D88" s="116"/>
      <c r="E88" s="117"/>
      <c r="F88" s="118"/>
    </row>
    <row r="89" spans="1:6" ht="15.75">
      <c r="A89" s="114"/>
      <c r="B89" s="115"/>
      <c r="C89" s="116"/>
      <c r="D89" s="116"/>
      <c r="E89" s="117"/>
      <c r="F89" s="118"/>
    </row>
    <row r="90" spans="1:6" ht="15.75">
      <c r="A90" s="114"/>
      <c r="B90" s="115" t="s">
        <v>88</v>
      </c>
      <c r="C90" s="116"/>
      <c r="D90" s="116"/>
      <c r="E90" s="117"/>
      <c r="F90" s="118"/>
    </row>
    <row r="91" spans="1:6" ht="15">
      <c r="A91" s="114" t="s">
        <v>6</v>
      </c>
      <c r="B91" s="122" t="s">
        <v>245</v>
      </c>
      <c r="C91" s="116">
        <f>PRODUCT(97.56*3.35*0.2)</f>
        <v>65.3652</v>
      </c>
      <c r="D91" s="116" t="s">
        <v>86</v>
      </c>
      <c r="E91" s="117"/>
      <c r="F91" s="118">
        <f>+C91*E91</f>
        <v>0</v>
      </c>
    </row>
    <row r="92" spans="1:6" ht="15">
      <c r="A92" s="114"/>
      <c r="B92" s="122"/>
      <c r="C92" s="116"/>
      <c r="D92" s="116"/>
      <c r="E92" s="117"/>
      <c r="F92" s="118"/>
    </row>
    <row r="93" spans="1:6" ht="15.75">
      <c r="A93" s="114"/>
      <c r="B93" s="115" t="s">
        <v>219</v>
      </c>
      <c r="C93" s="116"/>
      <c r="D93" s="116"/>
      <c r="E93" s="117"/>
      <c r="F93" s="118"/>
    </row>
    <row r="94" spans="1:6" ht="15">
      <c r="A94" s="114"/>
      <c r="B94" s="122" t="s">
        <v>199</v>
      </c>
      <c r="C94" s="116">
        <f>PRODUCT(62.35*1.1*0.2)</f>
        <v>13.717000000000002</v>
      </c>
      <c r="D94" s="116" t="s">
        <v>86</v>
      </c>
      <c r="E94" s="117">
        <f>SUM(E91)</f>
        <v>0</v>
      </c>
      <c r="F94" s="118">
        <f>PRODUCT(E94,C94)</f>
        <v>0</v>
      </c>
    </row>
    <row r="95" spans="1:6" ht="15">
      <c r="A95" s="114"/>
      <c r="B95" s="122"/>
      <c r="C95" s="116"/>
      <c r="D95" s="116"/>
      <c r="E95" s="117"/>
      <c r="F95" s="118"/>
    </row>
    <row r="96" spans="1:6" ht="15">
      <c r="A96" s="114" t="s">
        <v>7</v>
      </c>
      <c r="B96" s="122" t="s">
        <v>104</v>
      </c>
      <c r="C96" s="114"/>
      <c r="D96" s="114"/>
      <c r="E96" s="117"/>
      <c r="F96" s="118"/>
    </row>
    <row r="97" spans="1:6" ht="15">
      <c r="A97" s="114"/>
      <c r="B97" s="122" t="s">
        <v>36</v>
      </c>
      <c r="C97" s="114">
        <v>159.9</v>
      </c>
      <c r="D97" s="114" t="s">
        <v>87</v>
      </c>
      <c r="E97" s="117"/>
      <c r="F97" s="118">
        <f>+C97*E97</f>
        <v>0</v>
      </c>
    </row>
    <row r="98" spans="1:6" ht="15.75" thickBot="1">
      <c r="A98" s="165"/>
      <c r="B98" s="166"/>
      <c r="C98" s="165"/>
      <c r="D98" s="165"/>
      <c r="E98" s="148"/>
      <c r="F98" s="149">
        <f>+C98*E98</f>
        <v>0</v>
      </c>
    </row>
    <row r="99" spans="1:6" ht="16.5" thickBot="1">
      <c r="A99" s="162"/>
      <c r="B99" s="163" t="s">
        <v>21</v>
      </c>
      <c r="C99" s="164"/>
      <c r="D99" s="164"/>
      <c r="E99" s="157"/>
      <c r="F99" s="158">
        <f>SUM(F91:F98)</f>
        <v>0</v>
      </c>
    </row>
    <row r="100" spans="1:6" ht="15">
      <c r="A100" s="160"/>
      <c r="B100" s="161"/>
      <c r="C100" s="160"/>
      <c r="D100" s="160"/>
      <c r="E100" s="152"/>
      <c r="F100" s="153"/>
    </row>
    <row r="101" spans="1:6" ht="15.75">
      <c r="A101" s="114"/>
      <c r="B101" s="115" t="s">
        <v>37</v>
      </c>
      <c r="C101" s="116"/>
      <c r="D101" s="116"/>
      <c r="E101" s="117"/>
      <c r="F101" s="118"/>
    </row>
    <row r="102" spans="1:6" ht="15.75">
      <c r="A102" s="114"/>
      <c r="B102" s="115" t="s">
        <v>234</v>
      </c>
      <c r="C102" s="116"/>
      <c r="D102" s="116"/>
      <c r="E102" s="117"/>
      <c r="F102" s="118"/>
    </row>
    <row r="103" spans="1:6" ht="15.75">
      <c r="A103" s="114"/>
      <c r="B103" s="115" t="s">
        <v>105</v>
      </c>
      <c r="C103" s="116"/>
      <c r="D103" s="116"/>
      <c r="E103" s="117"/>
      <c r="F103" s="118"/>
    </row>
    <row r="104" spans="1:6" ht="15.75">
      <c r="A104" s="114"/>
      <c r="B104" s="115" t="s">
        <v>106</v>
      </c>
      <c r="C104" s="116"/>
      <c r="D104" s="116"/>
      <c r="E104" s="117"/>
      <c r="F104" s="118">
        <f>+C104*E104</f>
        <v>0</v>
      </c>
    </row>
    <row r="105" spans="1:6" ht="15">
      <c r="A105" s="114" t="s">
        <v>6</v>
      </c>
      <c r="B105" s="122" t="s">
        <v>107</v>
      </c>
      <c r="C105" s="116">
        <f>PRODUCT(200*0.15)</f>
        <v>30</v>
      </c>
      <c r="D105" s="116" t="s">
        <v>86</v>
      </c>
      <c r="E105" s="117">
        <f>SUM(E36)</f>
        <v>0</v>
      </c>
      <c r="F105" s="118">
        <f>+C105*E105</f>
        <v>0</v>
      </c>
    </row>
    <row r="106" spans="1:6" ht="15">
      <c r="A106" s="114"/>
      <c r="B106" s="122"/>
      <c r="C106" s="116"/>
      <c r="D106" s="116"/>
      <c r="E106" s="117"/>
      <c r="F106" s="118"/>
    </row>
    <row r="107" spans="1:6" ht="15.75">
      <c r="A107" s="114"/>
      <c r="B107" s="115" t="s">
        <v>33</v>
      </c>
      <c r="C107" s="114"/>
      <c r="D107" s="114"/>
      <c r="E107" s="117"/>
      <c r="F107" s="118">
        <f aca="true" t="shared" si="0" ref="F107:F113">+C107*E107</f>
        <v>0</v>
      </c>
    </row>
    <row r="108" spans="1:6" ht="15.75">
      <c r="A108" s="114"/>
      <c r="B108" s="115" t="s">
        <v>34</v>
      </c>
      <c r="C108" s="116"/>
      <c r="D108" s="116"/>
      <c r="E108" s="117">
        <v>0</v>
      </c>
      <c r="F108" s="118">
        <f t="shared" si="0"/>
        <v>0</v>
      </c>
    </row>
    <row r="109" spans="1:6" ht="15">
      <c r="A109" s="114"/>
      <c r="B109" s="122"/>
      <c r="C109" s="116"/>
      <c r="D109" s="116"/>
      <c r="E109" s="117"/>
      <c r="F109" s="118">
        <f t="shared" si="0"/>
        <v>0</v>
      </c>
    </row>
    <row r="110" spans="1:6" s="136" customFormat="1" ht="15">
      <c r="A110" s="131" t="s">
        <v>12</v>
      </c>
      <c r="B110" s="132" t="s">
        <v>113</v>
      </c>
      <c r="C110" s="133">
        <f>80*5*0.63*1.2</f>
        <v>302.4</v>
      </c>
      <c r="D110" s="133" t="s">
        <v>124</v>
      </c>
      <c r="E110" s="134"/>
      <c r="F110" s="135">
        <f t="shared" si="0"/>
        <v>0</v>
      </c>
    </row>
    <row r="111" spans="1:6" ht="15.75">
      <c r="A111" s="114"/>
      <c r="B111" s="115"/>
      <c r="C111" s="116"/>
      <c r="D111" s="116"/>
      <c r="E111" s="117"/>
      <c r="F111" s="118">
        <f t="shared" si="0"/>
        <v>0</v>
      </c>
    </row>
    <row r="112" spans="1:6" s="136" customFormat="1" ht="15">
      <c r="A112" s="131"/>
      <c r="B112" s="132" t="s">
        <v>181</v>
      </c>
      <c r="C112" s="131">
        <f>45*13*0.63*1.2</f>
        <v>442.26</v>
      </c>
      <c r="D112" s="131" t="s">
        <v>124</v>
      </c>
      <c r="E112" s="134">
        <f>SUM(E110)</f>
        <v>0</v>
      </c>
      <c r="F112" s="135">
        <f t="shared" si="0"/>
        <v>0</v>
      </c>
    </row>
    <row r="113" spans="1:6" ht="15.75">
      <c r="A113" s="114"/>
      <c r="B113" s="129"/>
      <c r="C113" s="114"/>
      <c r="D113" s="114"/>
      <c r="E113" s="117"/>
      <c r="F113" s="118">
        <f t="shared" si="0"/>
        <v>0</v>
      </c>
    </row>
    <row r="114" spans="1:6" ht="15.75">
      <c r="A114" s="114"/>
      <c r="B114" s="115" t="s">
        <v>185</v>
      </c>
      <c r="C114" s="114"/>
      <c r="D114" s="114"/>
      <c r="E114" s="117"/>
      <c r="F114" s="118">
        <f>+C114*E114</f>
        <v>0</v>
      </c>
    </row>
    <row r="115" spans="1:6" ht="15.75">
      <c r="A115" s="114" t="s">
        <v>7</v>
      </c>
      <c r="B115" s="137" t="s">
        <v>108</v>
      </c>
      <c r="C115" s="114">
        <v>200</v>
      </c>
      <c r="D115" s="114" t="s">
        <v>85</v>
      </c>
      <c r="E115" s="117"/>
      <c r="F115" s="118">
        <f>+C115*E115</f>
        <v>0</v>
      </c>
    </row>
    <row r="116" spans="1:6" ht="15.75">
      <c r="A116" s="114"/>
      <c r="B116" s="138"/>
      <c r="C116" s="114"/>
      <c r="D116" s="114"/>
      <c r="E116" s="117"/>
      <c r="F116" s="118">
        <f>+C116*E116</f>
        <v>0</v>
      </c>
    </row>
    <row r="117" spans="1:6" ht="15.75">
      <c r="A117" s="114" t="s">
        <v>8</v>
      </c>
      <c r="B117" s="137" t="s">
        <v>109</v>
      </c>
      <c r="C117" s="114">
        <f>SUM(C115)</f>
        <v>200</v>
      </c>
      <c r="D117" s="114" t="s">
        <v>85</v>
      </c>
      <c r="E117" s="117">
        <f>SUM(E115)</f>
        <v>0</v>
      </c>
      <c r="F117" s="118">
        <f>+C117*E117</f>
        <v>0</v>
      </c>
    </row>
    <row r="118" spans="1:6" ht="16.5" thickBot="1">
      <c r="A118" s="114"/>
      <c r="B118" s="137"/>
      <c r="C118" s="114"/>
      <c r="D118" s="114"/>
      <c r="E118" s="117"/>
      <c r="F118" s="118"/>
    </row>
    <row r="119" spans="1:6" ht="16.5" thickBot="1">
      <c r="A119" s="162"/>
      <c r="B119" s="163" t="s">
        <v>20</v>
      </c>
      <c r="C119" s="164"/>
      <c r="D119" s="164"/>
      <c r="E119" s="157"/>
      <c r="F119" s="158">
        <f>SUM(F102:F118)</f>
        <v>0</v>
      </c>
    </row>
    <row r="120" spans="1:6" ht="15">
      <c r="A120" s="160"/>
      <c r="B120" s="161"/>
      <c r="C120" s="160"/>
      <c r="D120" s="160"/>
      <c r="E120" s="152"/>
      <c r="F120" s="153"/>
    </row>
    <row r="121" spans="1:6" ht="15.75">
      <c r="A121" s="111" t="s">
        <v>0</v>
      </c>
      <c r="B121" s="129" t="s">
        <v>1</v>
      </c>
      <c r="C121" s="111" t="s">
        <v>2</v>
      </c>
      <c r="D121" s="111" t="s">
        <v>3</v>
      </c>
      <c r="E121" s="112" t="s">
        <v>4</v>
      </c>
      <c r="F121" s="113" t="s">
        <v>5</v>
      </c>
    </row>
    <row r="122" spans="1:6" ht="15.75">
      <c r="A122" s="111"/>
      <c r="B122" s="115" t="s">
        <v>98</v>
      </c>
      <c r="C122" s="111"/>
      <c r="D122" s="111"/>
      <c r="E122" s="112"/>
      <c r="F122" s="113"/>
    </row>
    <row r="123" spans="1:6" ht="15.75">
      <c r="A123" s="114"/>
      <c r="B123" s="115" t="s">
        <v>39</v>
      </c>
      <c r="C123" s="116"/>
      <c r="D123" s="116"/>
      <c r="E123" s="117"/>
      <c r="F123" s="118"/>
    </row>
    <row r="124" spans="1:6" ht="15.75">
      <c r="A124" s="114"/>
      <c r="B124" s="115" t="s">
        <v>19</v>
      </c>
      <c r="C124" s="116"/>
      <c r="D124" s="116"/>
      <c r="E124" s="117"/>
      <c r="F124" s="118"/>
    </row>
    <row r="125" spans="1:6" ht="15.75">
      <c r="A125" s="114"/>
      <c r="B125" s="115" t="s">
        <v>43</v>
      </c>
      <c r="C125" s="114"/>
      <c r="D125" s="114"/>
      <c r="E125" s="117"/>
      <c r="F125" s="118">
        <f aca="true" t="shared" si="1" ref="F125:F136">+C125*E125</f>
        <v>0</v>
      </c>
    </row>
    <row r="126" spans="1:6" ht="15.75">
      <c r="A126" s="114"/>
      <c r="B126" s="115" t="s">
        <v>44</v>
      </c>
      <c r="C126" s="114"/>
      <c r="D126" s="114"/>
      <c r="E126" s="117"/>
      <c r="F126" s="118">
        <f t="shared" si="1"/>
        <v>0</v>
      </c>
    </row>
    <row r="127" spans="1:6" ht="15.75">
      <c r="A127" s="114"/>
      <c r="B127" s="115" t="s">
        <v>45</v>
      </c>
      <c r="C127" s="114"/>
      <c r="D127" s="114"/>
      <c r="E127" s="117"/>
      <c r="F127" s="118">
        <f t="shared" si="1"/>
        <v>0</v>
      </c>
    </row>
    <row r="128" spans="1:6" ht="15">
      <c r="A128" s="119" t="s">
        <v>6</v>
      </c>
      <c r="B128" s="125" t="s">
        <v>246</v>
      </c>
      <c r="C128" s="116">
        <v>6</v>
      </c>
      <c r="D128" s="116" t="s">
        <v>84</v>
      </c>
      <c r="E128" s="117"/>
      <c r="F128" s="118">
        <f t="shared" si="1"/>
        <v>0</v>
      </c>
    </row>
    <row r="129" spans="1:6" ht="15">
      <c r="A129" s="119"/>
      <c r="B129" s="125"/>
      <c r="C129" s="116"/>
      <c r="D129" s="116"/>
      <c r="E129" s="117"/>
      <c r="F129" s="118"/>
    </row>
    <row r="130" spans="1:6" ht="15">
      <c r="A130" s="119"/>
      <c r="B130" s="125" t="s">
        <v>207</v>
      </c>
      <c r="C130" s="116">
        <v>3</v>
      </c>
      <c r="D130" s="116" t="s">
        <v>84</v>
      </c>
      <c r="E130" s="117"/>
      <c r="F130" s="118"/>
    </row>
    <row r="131" spans="1:6" ht="15">
      <c r="A131" s="114"/>
      <c r="B131" s="122"/>
      <c r="C131" s="116"/>
      <c r="D131" s="116"/>
      <c r="E131" s="117"/>
      <c r="F131" s="118"/>
    </row>
    <row r="132" spans="1:6" ht="15.75">
      <c r="A132" s="114"/>
      <c r="B132" s="115" t="s">
        <v>40</v>
      </c>
      <c r="C132" s="114"/>
      <c r="D132" s="114"/>
      <c r="E132" s="117"/>
      <c r="F132" s="118">
        <f t="shared" si="1"/>
        <v>0</v>
      </c>
    </row>
    <row r="133" spans="1:6" ht="15">
      <c r="A133" s="114" t="s">
        <v>7</v>
      </c>
      <c r="B133" s="122" t="s">
        <v>41</v>
      </c>
      <c r="C133" s="114"/>
      <c r="D133" s="114"/>
      <c r="E133" s="117"/>
      <c r="F133" s="118">
        <f t="shared" si="1"/>
        <v>0</v>
      </c>
    </row>
    <row r="134" spans="1:6" ht="15">
      <c r="A134" s="114"/>
      <c r="B134" s="122" t="s">
        <v>42</v>
      </c>
      <c r="C134" s="114">
        <f>SUM(C128)</f>
        <v>6</v>
      </c>
      <c r="D134" s="114" t="s">
        <v>84</v>
      </c>
      <c r="E134" s="117"/>
      <c r="F134" s="118">
        <f t="shared" si="1"/>
        <v>0</v>
      </c>
    </row>
    <row r="135" spans="1:6" ht="15">
      <c r="A135" s="114"/>
      <c r="B135" s="122"/>
      <c r="C135" s="114"/>
      <c r="D135" s="114"/>
      <c r="E135" s="117"/>
      <c r="F135" s="118">
        <f t="shared" si="1"/>
        <v>0</v>
      </c>
    </row>
    <row r="136" spans="1:6" ht="15">
      <c r="A136" s="114"/>
      <c r="B136" s="122" t="s">
        <v>95</v>
      </c>
      <c r="C136" s="114">
        <f>SUM(C134)</f>
        <v>6</v>
      </c>
      <c r="D136" s="114" t="s">
        <v>84</v>
      </c>
      <c r="E136" s="117"/>
      <c r="F136" s="118">
        <f t="shared" si="1"/>
        <v>0</v>
      </c>
    </row>
    <row r="137" spans="1:6" ht="15.75">
      <c r="A137" s="111"/>
      <c r="B137" s="115" t="s">
        <v>47</v>
      </c>
      <c r="C137" s="111"/>
      <c r="D137" s="111"/>
      <c r="E137" s="112"/>
      <c r="F137" s="113"/>
    </row>
    <row r="138" spans="1:6" ht="15">
      <c r="A138" s="114" t="s">
        <v>8</v>
      </c>
      <c r="B138" s="122" t="s">
        <v>48</v>
      </c>
      <c r="C138" s="116"/>
      <c r="D138" s="116"/>
      <c r="E138" s="117"/>
      <c r="F138" s="118"/>
    </row>
    <row r="139" spans="1:6" ht="15">
      <c r="A139" s="114"/>
      <c r="B139" s="122" t="s">
        <v>49</v>
      </c>
      <c r="C139" s="116">
        <v>9</v>
      </c>
      <c r="D139" s="116" t="s">
        <v>87</v>
      </c>
      <c r="E139" s="117"/>
      <c r="F139" s="118">
        <f aca="true" t="shared" si="2" ref="F139:F147">+C139*E139</f>
        <v>0</v>
      </c>
    </row>
    <row r="140" spans="1:6" ht="15">
      <c r="A140" s="114"/>
      <c r="B140" s="122"/>
      <c r="C140" s="116"/>
      <c r="D140" s="116"/>
      <c r="E140" s="117"/>
      <c r="F140" s="118">
        <f t="shared" si="2"/>
        <v>0</v>
      </c>
    </row>
    <row r="141" spans="1:6" ht="15.75">
      <c r="A141" s="114"/>
      <c r="B141" s="115" t="s">
        <v>50</v>
      </c>
      <c r="C141" s="114"/>
      <c r="D141" s="114"/>
      <c r="E141" s="117"/>
      <c r="F141" s="118">
        <f t="shared" si="2"/>
        <v>0</v>
      </c>
    </row>
    <row r="142" spans="1:6" ht="15">
      <c r="A142" s="114" t="s">
        <v>9</v>
      </c>
      <c r="B142" s="125" t="s">
        <v>51</v>
      </c>
      <c r="C142" s="114"/>
      <c r="D142" s="114"/>
      <c r="E142" s="117"/>
      <c r="F142" s="118">
        <f t="shared" si="2"/>
        <v>0</v>
      </c>
    </row>
    <row r="143" spans="1:6" ht="15">
      <c r="A143" s="114"/>
      <c r="B143" s="122" t="s">
        <v>52</v>
      </c>
      <c r="C143" s="114">
        <f>SUM(13.6+1.08)</f>
        <v>14.68</v>
      </c>
      <c r="D143" s="114" t="s">
        <v>85</v>
      </c>
      <c r="E143" s="117"/>
      <c r="F143" s="118">
        <f t="shared" si="2"/>
        <v>0</v>
      </c>
    </row>
    <row r="144" spans="1:6" ht="15">
      <c r="A144" s="114"/>
      <c r="B144" s="122"/>
      <c r="C144" s="114"/>
      <c r="D144" s="114"/>
      <c r="E144" s="117"/>
      <c r="F144" s="118">
        <f t="shared" si="2"/>
        <v>0</v>
      </c>
    </row>
    <row r="145" spans="1:6" ht="15.75">
      <c r="A145" s="114"/>
      <c r="B145" s="115" t="s">
        <v>38</v>
      </c>
      <c r="C145" s="114"/>
      <c r="D145" s="114"/>
      <c r="E145" s="117"/>
      <c r="F145" s="118">
        <f t="shared" si="2"/>
        <v>0</v>
      </c>
    </row>
    <row r="146" spans="1:6" ht="15.75">
      <c r="A146" s="114"/>
      <c r="B146" s="115" t="s">
        <v>53</v>
      </c>
      <c r="C146" s="114"/>
      <c r="D146" s="114"/>
      <c r="E146" s="117"/>
      <c r="F146" s="118">
        <f t="shared" si="2"/>
        <v>0</v>
      </c>
    </row>
    <row r="147" spans="1:6" ht="15">
      <c r="A147" s="114" t="s">
        <v>10</v>
      </c>
      <c r="B147" s="122" t="s">
        <v>54</v>
      </c>
      <c r="C147" s="114">
        <f>SUM(C139)</f>
        <v>9</v>
      </c>
      <c r="D147" s="114" t="s">
        <v>87</v>
      </c>
      <c r="E147" s="117"/>
      <c r="F147" s="118">
        <f t="shared" si="2"/>
        <v>0</v>
      </c>
    </row>
    <row r="148" spans="1:6" ht="15.75" thickBot="1">
      <c r="A148" s="146"/>
      <c r="B148" s="147"/>
      <c r="C148" s="146"/>
      <c r="D148" s="146"/>
      <c r="E148" s="148"/>
      <c r="F148" s="149"/>
    </row>
    <row r="149" spans="1:6" ht="16.5" thickBot="1">
      <c r="A149" s="154"/>
      <c r="B149" s="155" t="s">
        <v>203</v>
      </c>
      <c r="C149" s="156"/>
      <c r="D149" s="156"/>
      <c r="E149" s="157"/>
      <c r="F149" s="158">
        <f>SUM(F128:F148)</f>
        <v>0</v>
      </c>
    </row>
    <row r="150" spans="1:6" ht="15.75">
      <c r="A150" s="167"/>
      <c r="B150" s="168"/>
      <c r="C150" s="167"/>
      <c r="D150" s="167"/>
      <c r="E150" s="169"/>
      <c r="F150" s="170"/>
    </row>
    <row r="151" spans="1:6" ht="15.75">
      <c r="A151" s="111"/>
      <c r="B151" s="115" t="s">
        <v>98</v>
      </c>
      <c r="C151" s="111"/>
      <c r="D151" s="111"/>
      <c r="E151" s="112"/>
      <c r="F151" s="113"/>
    </row>
    <row r="152" spans="1:6" ht="15.75">
      <c r="A152" s="114"/>
      <c r="B152" s="115" t="s">
        <v>55</v>
      </c>
      <c r="C152" s="116"/>
      <c r="D152" s="116"/>
      <c r="E152" s="117"/>
      <c r="F152" s="118"/>
    </row>
    <row r="153" spans="1:6" ht="15.75">
      <c r="A153" s="114"/>
      <c r="B153" s="115" t="s">
        <v>56</v>
      </c>
      <c r="C153" s="116"/>
      <c r="D153" s="116"/>
      <c r="E153" s="117"/>
      <c r="F153" s="118"/>
    </row>
    <row r="154" spans="1:6" ht="15.75">
      <c r="A154" s="114"/>
      <c r="B154" s="115" t="s">
        <v>57</v>
      </c>
      <c r="C154" s="116"/>
      <c r="D154" s="116"/>
      <c r="E154" s="117"/>
      <c r="F154" s="118"/>
    </row>
    <row r="155" spans="1:6" ht="15.75">
      <c r="A155" s="114"/>
      <c r="B155" s="115"/>
      <c r="C155" s="116"/>
      <c r="D155" s="116"/>
      <c r="E155" s="117"/>
      <c r="F155" s="118"/>
    </row>
    <row r="156" spans="1:6" ht="15">
      <c r="A156" s="114" t="s">
        <v>8</v>
      </c>
      <c r="B156" s="122" t="s">
        <v>247</v>
      </c>
      <c r="C156" s="116">
        <v>1</v>
      </c>
      <c r="D156" s="116" t="s">
        <v>84</v>
      </c>
      <c r="E156" s="117"/>
      <c r="F156" s="118">
        <f aca="true" t="shared" si="3" ref="F156:F169">+C156*E156</f>
        <v>0</v>
      </c>
    </row>
    <row r="157" spans="1:6" ht="15">
      <c r="A157" s="114"/>
      <c r="B157" s="122"/>
      <c r="C157" s="116"/>
      <c r="D157" s="116"/>
      <c r="E157" s="117"/>
      <c r="F157" s="118"/>
    </row>
    <row r="158" spans="1:6" ht="15.75">
      <c r="A158" s="114"/>
      <c r="B158" s="129" t="s">
        <v>200</v>
      </c>
      <c r="C158" s="116"/>
      <c r="D158" s="116"/>
      <c r="E158" s="117"/>
      <c r="F158" s="118"/>
    </row>
    <row r="159" spans="1:6" ht="15">
      <c r="A159" s="114"/>
      <c r="B159" s="122" t="s">
        <v>110</v>
      </c>
      <c r="C159" s="116">
        <v>10</v>
      </c>
      <c r="D159" s="116" t="s">
        <v>84</v>
      </c>
      <c r="E159" s="117"/>
      <c r="F159" s="118">
        <f>+C159*E159</f>
        <v>0</v>
      </c>
    </row>
    <row r="160" spans="1:6" ht="15.75">
      <c r="A160" s="114"/>
      <c r="B160" s="115"/>
      <c r="C160" s="114"/>
      <c r="D160" s="114"/>
      <c r="E160" s="117"/>
      <c r="F160" s="118"/>
    </row>
    <row r="161" spans="1:6" ht="15">
      <c r="A161" s="114"/>
      <c r="B161" s="122"/>
      <c r="C161" s="114"/>
      <c r="D161" s="114"/>
      <c r="E161" s="117"/>
      <c r="F161" s="118"/>
    </row>
    <row r="162" spans="1:6" ht="15">
      <c r="A162" s="114"/>
      <c r="B162" s="122"/>
      <c r="C162" s="114"/>
      <c r="D162" s="114"/>
      <c r="E162" s="117"/>
      <c r="F162" s="118"/>
    </row>
    <row r="163" spans="1:6" ht="15.75">
      <c r="A163" s="114"/>
      <c r="B163" s="115" t="s">
        <v>62</v>
      </c>
      <c r="C163" s="114"/>
      <c r="D163" s="114"/>
      <c r="E163" s="117"/>
      <c r="F163" s="118">
        <f t="shared" si="3"/>
        <v>0</v>
      </c>
    </row>
    <row r="164" spans="1:6" ht="15">
      <c r="A164" s="114" t="s">
        <v>9</v>
      </c>
      <c r="B164" s="122" t="s">
        <v>63</v>
      </c>
      <c r="C164" s="114">
        <v>12</v>
      </c>
      <c r="D164" s="114" t="s">
        <v>84</v>
      </c>
      <c r="E164" s="117"/>
      <c r="F164" s="118">
        <f t="shared" si="3"/>
        <v>0</v>
      </c>
    </row>
    <row r="165" spans="1:6" ht="15">
      <c r="A165" s="114" t="s">
        <v>10</v>
      </c>
      <c r="B165" s="122" t="s">
        <v>64</v>
      </c>
      <c r="C165" s="114">
        <v>12</v>
      </c>
      <c r="D165" s="114" t="s">
        <v>84</v>
      </c>
      <c r="E165" s="117"/>
      <c r="F165" s="118">
        <f t="shared" si="3"/>
        <v>0</v>
      </c>
    </row>
    <row r="166" spans="1:6" ht="15">
      <c r="A166" s="114"/>
      <c r="B166" s="122"/>
      <c r="C166" s="114"/>
      <c r="D166" s="114"/>
      <c r="E166" s="117">
        <v>0</v>
      </c>
      <c r="F166" s="118">
        <f t="shared" si="3"/>
        <v>0</v>
      </c>
    </row>
    <row r="167" spans="1:6" ht="15.75">
      <c r="A167" s="114"/>
      <c r="B167" s="115" t="s">
        <v>65</v>
      </c>
      <c r="C167" s="114"/>
      <c r="D167" s="114"/>
      <c r="E167" s="117"/>
      <c r="F167" s="118">
        <f t="shared" si="3"/>
        <v>0</v>
      </c>
    </row>
    <row r="168" spans="1:6" ht="15.75">
      <c r="A168" s="114"/>
      <c r="B168" s="115" t="s">
        <v>66</v>
      </c>
      <c r="C168" s="114"/>
      <c r="D168" s="114"/>
      <c r="E168" s="117"/>
      <c r="F168" s="118">
        <f t="shared" si="3"/>
        <v>0</v>
      </c>
    </row>
    <row r="169" spans="1:6" ht="15">
      <c r="A169" s="114" t="s">
        <v>11</v>
      </c>
      <c r="B169" s="122" t="s">
        <v>67</v>
      </c>
      <c r="C169" s="114">
        <f>PRODUCT(4.32*2)</f>
        <v>8.64</v>
      </c>
      <c r="D169" s="114" t="s">
        <v>85</v>
      </c>
      <c r="E169" s="117"/>
      <c r="F169" s="118">
        <f t="shared" si="3"/>
        <v>0</v>
      </c>
    </row>
    <row r="170" spans="1:6" ht="15.75">
      <c r="A170" s="114"/>
      <c r="B170" s="115"/>
      <c r="C170" s="114"/>
      <c r="D170" s="114"/>
      <c r="E170" s="117"/>
      <c r="F170" s="118"/>
    </row>
    <row r="171" spans="1:6" ht="15">
      <c r="A171" s="114"/>
      <c r="B171" s="122" t="s">
        <v>200</v>
      </c>
      <c r="C171" s="114">
        <f>PRODUCT(0.9*2.4*2)</f>
        <v>4.32</v>
      </c>
      <c r="D171" s="114" t="s">
        <v>85</v>
      </c>
      <c r="E171" s="117"/>
      <c r="F171" s="118">
        <f>+C171*E171</f>
        <v>0</v>
      </c>
    </row>
    <row r="172" spans="1:6" ht="15.75" thickBot="1">
      <c r="A172" s="165"/>
      <c r="B172" s="147"/>
      <c r="C172" s="165"/>
      <c r="D172" s="146"/>
      <c r="E172" s="148"/>
      <c r="F172" s="149">
        <f>+C172*E172</f>
        <v>0</v>
      </c>
    </row>
    <row r="173" spans="1:6" ht="16.5" thickBot="1">
      <c r="A173" s="162"/>
      <c r="B173" s="163" t="s">
        <v>204</v>
      </c>
      <c r="C173" s="164"/>
      <c r="D173" s="164"/>
      <c r="E173" s="157"/>
      <c r="F173" s="158">
        <f>SUM(F156:F172)</f>
        <v>0</v>
      </c>
    </row>
    <row r="174" spans="1:6" ht="15.75">
      <c r="A174" s="160"/>
      <c r="B174" s="171"/>
      <c r="C174" s="160"/>
      <c r="D174" s="160"/>
      <c r="E174" s="152"/>
      <c r="F174" s="170"/>
    </row>
    <row r="175" spans="1:6" ht="15.75">
      <c r="A175" s="111" t="s">
        <v>0</v>
      </c>
      <c r="B175" s="129" t="s">
        <v>1</v>
      </c>
      <c r="C175" s="111" t="s">
        <v>2</v>
      </c>
      <c r="D175" s="111" t="s">
        <v>3</v>
      </c>
      <c r="E175" s="112" t="s">
        <v>4</v>
      </c>
      <c r="F175" s="113" t="s">
        <v>5</v>
      </c>
    </row>
    <row r="176" spans="1:6" ht="15.75">
      <c r="A176" s="111"/>
      <c r="B176" s="115" t="s">
        <v>98</v>
      </c>
      <c r="C176" s="111"/>
      <c r="D176" s="111"/>
      <c r="E176" s="112"/>
      <c r="F176" s="113"/>
    </row>
    <row r="177" spans="1:6" ht="15.75">
      <c r="A177" s="114"/>
      <c r="B177" s="115" t="s">
        <v>69</v>
      </c>
      <c r="C177" s="116"/>
      <c r="D177" s="116"/>
      <c r="E177" s="117"/>
      <c r="F177" s="118"/>
    </row>
    <row r="178" spans="1:6" ht="15.75">
      <c r="A178" s="114"/>
      <c r="B178" s="115" t="s">
        <v>70</v>
      </c>
      <c r="C178" s="116"/>
      <c r="D178" s="116"/>
      <c r="E178" s="117"/>
      <c r="F178" s="118"/>
    </row>
    <row r="179" spans="1:6" ht="15.75">
      <c r="A179" s="114"/>
      <c r="B179" s="129" t="s">
        <v>186</v>
      </c>
      <c r="C179" s="116"/>
      <c r="D179" s="116"/>
      <c r="E179" s="117"/>
      <c r="F179" s="118">
        <f aca="true" t="shared" si="4" ref="F179:F199">+C179*E179</f>
        <v>0</v>
      </c>
    </row>
    <row r="180" spans="1:6" ht="15.75">
      <c r="A180" s="114"/>
      <c r="B180" s="129"/>
      <c r="C180" s="116"/>
      <c r="D180" s="116"/>
      <c r="E180" s="117"/>
      <c r="F180" s="118"/>
    </row>
    <row r="181" spans="1:6" ht="15">
      <c r="A181" s="114" t="s">
        <v>6</v>
      </c>
      <c r="B181" s="122" t="s">
        <v>187</v>
      </c>
      <c r="C181" s="116">
        <v>200</v>
      </c>
      <c r="D181" s="116" t="s">
        <v>85</v>
      </c>
      <c r="E181" s="117"/>
      <c r="F181" s="118">
        <f t="shared" si="4"/>
        <v>0</v>
      </c>
    </row>
    <row r="182" spans="1:6" ht="15">
      <c r="A182" s="114"/>
      <c r="B182" s="122"/>
      <c r="C182" s="116"/>
      <c r="D182" s="116"/>
      <c r="E182" s="117"/>
      <c r="F182" s="118">
        <f t="shared" si="4"/>
        <v>0</v>
      </c>
    </row>
    <row r="183" spans="1:6" ht="15.75">
      <c r="A183" s="114"/>
      <c r="B183" s="115" t="s">
        <v>71</v>
      </c>
      <c r="C183" s="114"/>
      <c r="D183" s="114"/>
      <c r="E183" s="117"/>
      <c r="F183" s="118">
        <f t="shared" si="4"/>
        <v>0</v>
      </c>
    </row>
    <row r="184" spans="1:6" ht="15.75">
      <c r="A184" s="114"/>
      <c r="B184" s="115"/>
      <c r="C184" s="114"/>
      <c r="D184" s="114"/>
      <c r="E184" s="117"/>
      <c r="F184" s="118"/>
    </row>
    <row r="185" spans="1:6" ht="15">
      <c r="A185" s="114" t="s">
        <v>7</v>
      </c>
      <c r="B185" s="122" t="s">
        <v>201</v>
      </c>
      <c r="C185" s="114">
        <f>PRODUCT(97.56*3.35*2)</f>
        <v>653.652</v>
      </c>
      <c r="D185" s="114" t="s">
        <v>85</v>
      </c>
      <c r="E185" s="117"/>
      <c r="F185" s="118">
        <f t="shared" si="4"/>
        <v>0</v>
      </c>
    </row>
    <row r="186" spans="1:6" ht="15">
      <c r="A186" s="114"/>
      <c r="B186" s="122"/>
      <c r="C186" s="114"/>
      <c r="D186" s="114"/>
      <c r="E186" s="117"/>
      <c r="F186" s="118">
        <f t="shared" si="4"/>
        <v>0</v>
      </c>
    </row>
    <row r="187" spans="1:6" ht="15">
      <c r="A187" s="114" t="s">
        <v>8</v>
      </c>
      <c r="B187" s="122" t="s">
        <v>97</v>
      </c>
      <c r="C187" s="114">
        <f>PRODUCT(97.56/2*0.3)</f>
        <v>14.634</v>
      </c>
      <c r="D187" s="114" t="s">
        <v>85</v>
      </c>
      <c r="E187" s="117"/>
      <c r="F187" s="118">
        <f t="shared" si="4"/>
        <v>0</v>
      </c>
    </row>
    <row r="188" spans="1:6" ht="15.75">
      <c r="A188" s="111"/>
      <c r="B188" s="122"/>
      <c r="C188" s="114"/>
      <c r="D188" s="114"/>
      <c r="E188" s="117"/>
      <c r="F188" s="118">
        <f t="shared" si="4"/>
        <v>0</v>
      </c>
    </row>
    <row r="189" spans="1:6" ht="15">
      <c r="A189" s="114" t="s">
        <v>9</v>
      </c>
      <c r="B189" s="122" t="s">
        <v>220</v>
      </c>
      <c r="C189" s="114">
        <f>PRODUCT(62.35*1.1*2)</f>
        <v>137.17000000000002</v>
      </c>
      <c r="D189" s="114" t="s">
        <v>85</v>
      </c>
      <c r="E189" s="117"/>
      <c r="F189" s="118">
        <f t="shared" si="4"/>
        <v>0</v>
      </c>
    </row>
    <row r="190" spans="1:6" ht="15.75">
      <c r="A190" s="114"/>
      <c r="B190" s="115"/>
      <c r="C190" s="114"/>
      <c r="D190" s="114"/>
      <c r="E190" s="117"/>
      <c r="F190" s="118"/>
    </row>
    <row r="191" spans="1:6" ht="15.75">
      <c r="A191" s="114"/>
      <c r="B191" s="115" t="s">
        <v>94</v>
      </c>
      <c r="C191" s="114"/>
      <c r="D191" s="114"/>
      <c r="E191" s="117"/>
      <c r="F191" s="118">
        <f t="shared" si="4"/>
        <v>0</v>
      </c>
    </row>
    <row r="192" spans="1:6" ht="15">
      <c r="A192" s="114" t="s">
        <v>10</v>
      </c>
      <c r="B192" s="122" t="s">
        <v>89</v>
      </c>
      <c r="C192" s="114">
        <v>200</v>
      </c>
      <c r="D192" s="114" t="s">
        <v>85</v>
      </c>
      <c r="E192" s="117"/>
      <c r="F192" s="118">
        <f t="shared" si="4"/>
        <v>0</v>
      </c>
    </row>
    <row r="193" spans="1:6" ht="15">
      <c r="A193" s="114"/>
      <c r="B193" s="122"/>
      <c r="C193" s="114"/>
      <c r="D193" s="114"/>
      <c r="E193" s="117"/>
      <c r="F193" s="118">
        <f t="shared" si="4"/>
        <v>0</v>
      </c>
    </row>
    <row r="194" spans="1:6" ht="15.75">
      <c r="A194" s="114"/>
      <c r="B194" s="115" t="s">
        <v>73</v>
      </c>
      <c r="C194" s="116"/>
      <c r="D194" s="116"/>
      <c r="E194" s="117"/>
      <c r="F194" s="118">
        <f t="shared" si="4"/>
        <v>0</v>
      </c>
    </row>
    <row r="195" spans="1:6" ht="15">
      <c r="A195" s="114" t="s">
        <v>11</v>
      </c>
      <c r="B195" s="122" t="s">
        <v>111</v>
      </c>
      <c r="C195" s="116">
        <f>SUM(C192)</f>
        <v>200</v>
      </c>
      <c r="D195" s="116" t="s">
        <v>85</v>
      </c>
      <c r="E195" s="117"/>
      <c r="F195" s="118">
        <f t="shared" si="4"/>
        <v>0</v>
      </c>
    </row>
    <row r="196" spans="1:6" ht="15">
      <c r="A196" s="114"/>
      <c r="B196" s="122"/>
      <c r="C196" s="116"/>
      <c r="D196" s="116"/>
      <c r="E196" s="117"/>
      <c r="F196" s="118"/>
    </row>
    <row r="197" spans="1:6" ht="50.25" customHeight="1">
      <c r="A197" s="114"/>
      <c r="B197" s="140" t="s">
        <v>191</v>
      </c>
      <c r="C197" s="116"/>
      <c r="D197" s="116"/>
      <c r="E197" s="117"/>
      <c r="F197" s="118">
        <f t="shared" si="4"/>
        <v>0</v>
      </c>
    </row>
    <row r="198" spans="1:6" ht="15">
      <c r="A198" s="114"/>
      <c r="B198" s="122"/>
      <c r="C198" s="116"/>
      <c r="D198" s="116"/>
      <c r="E198" s="117"/>
      <c r="F198" s="118">
        <f t="shared" si="4"/>
        <v>0</v>
      </c>
    </row>
    <row r="199" spans="1:6" ht="15">
      <c r="A199" s="114" t="s">
        <v>13</v>
      </c>
      <c r="B199" s="122" t="s">
        <v>112</v>
      </c>
      <c r="C199" s="114">
        <f>SUM(C195)</f>
        <v>200</v>
      </c>
      <c r="D199" s="114" t="s">
        <v>85</v>
      </c>
      <c r="E199" s="117"/>
      <c r="F199" s="118">
        <f t="shared" si="4"/>
        <v>0</v>
      </c>
    </row>
    <row r="200" spans="1:6" ht="15">
      <c r="A200" s="116"/>
      <c r="B200" s="128"/>
      <c r="C200" s="116"/>
      <c r="D200" s="116"/>
      <c r="E200" s="117"/>
      <c r="F200" s="118"/>
    </row>
    <row r="201" spans="1:6" ht="15.75">
      <c r="A201" s="114"/>
      <c r="B201" s="115" t="s">
        <v>91</v>
      </c>
      <c r="C201" s="114"/>
      <c r="D201" s="114"/>
      <c r="E201" s="117"/>
      <c r="F201" s="118">
        <f aca="true" t="shared" si="5" ref="F201:F206">+C201*E201</f>
        <v>0</v>
      </c>
    </row>
    <row r="202" spans="1:6" ht="15.75">
      <c r="A202" s="114"/>
      <c r="B202" s="115" t="s">
        <v>90</v>
      </c>
      <c r="C202" s="114"/>
      <c r="D202" s="114"/>
      <c r="E202" s="117"/>
      <c r="F202" s="118">
        <f t="shared" si="5"/>
        <v>0</v>
      </c>
    </row>
    <row r="203" spans="1:6" ht="15">
      <c r="A203" s="114" t="s">
        <v>6</v>
      </c>
      <c r="B203" s="122" t="s">
        <v>202</v>
      </c>
      <c r="C203" s="114">
        <f>SUM(C187)</f>
        <v>14.634</v>
      </c>
      <c r="D203" s="114" t="s">
        <v>85</v>
      </c>
      <c r="E203" s="117"/>
      <c r="F203" s="118">
        <f t="shared" si="5"/>
        <v>0</v>
      </c>
    </row>
    <row r="204" spans="1:6" ht="15">
      <c r="A204" s="114"/>
      <c r="B204" s="122"/>
      <c r="C204" s="114"/>
      <c r="D204" s="114"/>
      <c r="E204" s="117"/>
      <c r="F204" s="118">
        <f t="shared" si="5"/>
        <v>0</v>
      </c>
    </row>
    <row r="205" spans="1:6" ht="15.75">
      <c r="A205" s="114"/>
      <c r="B205" s="115" t="s">
        <v>72</v>
      </c>
      <c r="C205" s="114"/>
      <c r="D205" s="114"/>
      <c r="E205" s="117"/>
      <c r="F205" s="118">
        <f t="shared" si="5"/>
        <v>0</v>
      </c>
    </row>
    <row r="206" spans="1:6" ht="15">
      <c r="A206" s="114" t="s">
        <v>7</v>
      </c>
      <c r="B206" s="122" t="s">
        <v>222</v>
      </c>
      <c r="C206" s="114">
        <f>SUM(C185)</f>
        <v>653.652</v>
      </c>
      <c r="D206" s="114" t="s">
        <v>85</v>
      </c>
      <c r="E206" s="117"/>
      <c r="F206" s="118">
        <f t="shared" si="5"/>
        <v>0</v>
      </c>
    </row>
    <row r="207" spans="1:6" ht="15">
      <c r="A207" s="114"/>
      <c r="B207" s="122"/>
      <c r="C207" s="114"/>
      <c r="D207" s="114"/>
      <c r="E207" s="117"/>
      <c r="F207" s="118"/>
    </row>
    <row r="208" spans="1:6" ht="15">
      <c r="A208" s="114" t="s">
        <v>8</v>
      </c>
      <c r="B208" s="122" t="s">
        <v>221</v>
      </c>
      <c r="C208" s="114">
        <f>SUM(C189)</f>
        <v>137.17000000000002</v>
      </c>
      <c r="D208" s="114" t="s">
        <v>85</v>
      </c>
      <c r="E208" s="117"/>
      <c r="F208" s="118">
        <f>+C208*E208</f>
        <v>0</v>
      </c>
    </row>
    <row r="209" spans="1:6" ht="15.75">
      <c r="A209" s="114"/>
      <c r="B209" s="115"/>
      <c r="C209" s="114"/>
      <c r="D209" s="114"/>
      <c r="E209" s="117"/>
      <c r="F209" s="118">
        <f>+C209*E209</f>
        <v>0</v>
      </c>
    </row>
    <row r="210" spans="1:6" ht="15.75">
      <c r="A210" s="114"/>
      <c r="B210" s="130" t="s">
        <v>205</v>
      </c>
      <c r="C210" s="114"/>
      <c r="D210" s="114"/>
      <c r="E210" s="117"/>
      <c r="F210" s="141">
        <f>SUM(F179:F209)</f>
        <v>0</v>
      </c>
    </row>
    <row r="211" spans="1:6" ht="15.75">
      <c r="A211" s="114"/>
      <c r="B211" s="130"/>
      <c r="C211" s="114"/>
      <c r="D211" s="114"/>
      <c r="E211" s="117"/>
      <c r="F211" s="141"/>
    </row>
    <row r="212" spans="1:6" ht="15.75">
      <c r="A212" s="114"/>
      <c r="B212" s="130" t="s">
        <v>223</v>
      </c>
      <c r="C212" s="114"/>
      <c r="D212" s="114"/>
      <c r="E212" s="117"/>
      <c r="F212" s="141"/>
    </row>
    <row r="213" spans="1:6" ht="15.75">
      <c r="A213" s="114"/>
      <c r="B213" s="130"/>
      <c r="C213" s="114"/>
      <c r="D213" s="114"/>
      <c r="E213" s="117"/>
      <c r="F213" s="141"/>
    </row>
    <row r="214" spans="1:6" ht="34.5" customHeight="1">
      <c r="A214" s="119" t="s">
        <v>6</v>
      </c>
      <c r="B214" s="172" t="s">
        <v>235</v>
      </c>
      <c r="C214" s="119">
        <v>1</v>
      </c>
      <c r="D214" s="119" t="s">
        <v>150</v>
      </c>
      <c r="E214" s="139"/>
      <c r="F214" s="142"/>
    </row>
    <row r="215" spans="1:6" ht="15.75" thickBot="1">
      <c r="A215" s="165"/>
      <c r="B215" s="173"/>
      <c r="C215" s="165"/>
      <c r="D215" s="165"/>
      <c r="E215" s="148"/>
      <c r="F215" s="149"/>
    </row>
    <row r="216" spans="1:6" ht="16.5" thickBot="1">
      <c r="A216" s="162"/>
      <c r="B216" s="174" t="s">
        <v>226</v>
      </c>
      <c r="C216" s="164"/>
      <c r="D216" s="164"/>
      <c r="E216" s="157"/>
      <c r="F216" s="158">
        <f>SUM(F214:F215)</f>
        <v>0</v>
      </c>
    </row>
    <row r="217" spans="1:6" ht="15">
      <c r="A217" s="160"/>
      <c r="B217" s="161"/>
      <c r="C217" s="160"/>
      <c r="D217" s="160"/>
      <c r="E217" s="152"/>
      <c r="F217" s="153"/>
    </row>
    <row r="218" spans="1:6" ht="15.75">
      <c r="A218" s="111" t="s">
        <v>0</v>
      </c>
      <c r="B218" s="129" t="s">
        <v>1</v>
      </c>
      <c r="C218" s="111"/>
      <c r="D218" s="111"/>
      <c r="E218" s="112"/>
      <c r="F218" s="113" t="s">
        <v>5</v>
      </c>
    </row>
    <row r="219" spans="1:6" ht="15.75">
      <c r="A219" s="111"/>
      <c r="B219" s="129" t="s">
        <v>248</v>
      </c>
      <c r="C219" s="111"/>
      <c r="D219" s="111"/>
      <c r="E219" s="112"/>
      <c r="F219" s="113"/>
    </row>
    <row r="220" spans="1:6" ht="15">
      <c r="A220" s="114"/>
      <c r="B220" s="122"/>
      <c r="C220" s="116"/>
      <c r="D220" s="116"/>
      <c r="E220" s="117"/>
      <c r="F220" s="118"/>
    </row>
    <row r="221" spans="1:6" ht="15">
      <c r="A221" s="114"/>
      <c r="B221" s="122"/>
      <c r="C221" s="116"/>
      <c r="D221" s="116"/>
      <c r="E221" s="117"/>
      <c r="F221" s="118"/>
    </row>
    <row r="222" spans="1:6" ht="15.75">
      <c r="A222" s="114"/>
      <c r="B222" s="115" t="s">
        <v>225</v>
      </c>
      <c r="C222" s="116"/>
      <c r="D222" s="116"/>
      <c r="E222" s="117"/>
      <c r="F222" s="118"/>
    </row>
    <row r="223" spans="1:6" ht="15">
      <c r="A223" s="114"/>
      <c r="B223" s="122"/>
      <c r="C223" s="116"/>
      <c r="D223" s="116"/>
      <c r="E223" s="117"/>
      <c r="F223" s="118"/>
    </row>
    <row r="224" spans="1:6" ht="15.75">
      <c r="A224" s="114"/>
      <c r="B224" s="129" t="s">
        <v>74</v>
      </c>
      <c r="C224" s="144" t="s">
        <v>75</v>
      </c>
      <c r="D224" s="144"/>
      <c r="E224" s="117"/>
      <c r="F224" s="118"/>
    </row>
    <row r="225" spans="1:6" ht="15">
      <c r="A225" s="114"/>
      <c r="B225" s="122"/>
      <c r="C225" s="116"/>
      <c r="D225" s="116"/>
      <c r="E225" s="117"/>
      <c r="F225" s="118"/>
    </row>
    <row r="226" spans="1:6" ht="15">
      <c r="A226" s="114"/>
      <c r="B226" s="122"/>
      <c r="C226" s="116"/>
      <c r="D226" s="116"/>
      <c r="E226" s="117"/>
      <c r="F226" s="118"/>
    </row>
    <row r="227" spans="1:6" ht="15.75">
      <c r="A227" s="111" t="s">
        <v>6</v>
      </c>
      <c r="B227" s="129" t="s">
        <v>76</v>
      </c>
      <c r="C227" s="116">
        <v>1</v>
      </c>
      <c r="D227" s="116"/>
      <c r="E227" s="117"/>
      <c r="F227" s="118">
        <f>SUM(F61)</f>
        <v>0</v>
      </c>
    </row>
    <row r="228" spans="1:6" ht="15.75">
      <c r="A228" s="111"/>
      <c r="B228" s="129"/>
      <c r="C228" s="116"/>
      <c r="D228" s="116"/>
      <c r="E228" s="117"/>
      <c r="F228" s="118"/>
    </row>
    <row r="229" spans="1:6" ht="15.75">
      <c r="A229" s="111"/>
      <c r="B229" s="129"/>
      <c r="C229" s="116"/>
      <c r="D229" s="116"/>
      <c r="E229" s="117"/>
      <c r="F229" s="118"/>
    </row>
    <row r="230" spans="1:6" ht="15.75">
      <c r="A230" s="111" t="s">
        <v>7</v>
      </c>
      <c r="B230" s="129" t="s">
        <v>77</v>
      </c>
      <c r="C230" s="114">
        <v>2</v>
      </c>
      <c r="D230" s="116"/>
      <c r="E230" s="117"/>
      <c r="F230" s="118">
        <f>+F84</f>
        <v>0</v>
      </c>
    </row>
    <row r="231" spans="1:6" ht="15.75">
      <c r="A231" s="111"/>
      <c r="B231" s="129"/>
      <c r="C231" s="114"/>
      <c r="D231" s="114"/>
      <c r="E231" s="117"/>
      <c r="F231" s="118"/>
    </row>
    <row r="232" spans="1:6" ht="15.75">
      <c r="A232" s="111"/>
      <c r="B232" s="129"/>
      <c r="C232" s="114"/>
      <c r="D232" s="114"/>
      <c r="E232" s="117"/>
      <c r="F232" s="118"/>
    </row>
    <row r="233" spans="1:6" ht="15.75">
      <c r="A233" s="111" t="s">
        <v>8</v>
      </c>
      <c r="B233" s="129" t="s">
        <v>78</v>
      </c>
      <c r="C233" s="114">
        <v>3</v>
      </c>
      <c r="D233" s="116"/>
      <c r="E233" s="117"/>
      <c r="F233" s="118">
        <f>+F99</f>
        <v>0</v>
      </c>
    </row>
    <row r="234" spans="1:6" ht="15.75">
      <c r="A234" s="111"/>
      <c r="B234" s="129"/>
      <c r="C234" s="114"/>
      <c r="D234" s="114"/>
      <c r="E234" s="117"/>
      <c r="F234" s="118"/>
    </row>
    <row r="235" spans="1:6" ht="15.75">
      <c r="A235" s="111"/>
      <c r="B235" s="115"/>
      <c r="C235" s="114"/>
      <c r="D235" s="114"/>
      <c r="E235" s="117"/>
      <c r="F235" s="118"/>
    </row>
    <row r="236" spans="1:6" ht="15.75">
      <c r="A236" s="111" t="s">
        <v>9</v>
      </c>
      <c r="B236" s="129" t="s">
        <v>79</v>
      </c>
      <c r="C236" s="114">
        <v>4</v>
      </c>
      <c r="D236" s="116"/>
      <c r="E236" s="117"/>
      <c r="F236" s="118">
        <f>F119</f>
        <v>0</v>
      </c>
    </row>
    <row r="237" spans="1:6" ht="15.75">
      <c r="A237" s="111"/>
      <c r="B237" s="129"/>
      <c r="C237" s="114"/>
      <c r="D237" s="114"/>
      <c r="E237" s="117"/>
      <c r="F237" s="118"/>
    </row>
    <row r="238" spans="1:6" ht="15.75">
      <c r="A238" s="111"/>
      <c r="B238" s="129"/>
      <c r="C238" s="114"/>
      <c r="D238" s="114"/>
      <c r="E238" s="117"/>
      <c r="F238" s="118"/>
    </row>
    <row r="239" spans="1:6" ht="15.75">
      <c r="A239" s="111" t="s">
        <v>10</v>
      </c>
      <c r="B239" s="129" t="s">
        <v>80</v>
      </c>
      <c r="C239" s="114">
        <v>5</v>
      </c>
      <c r="D239" s="116"/>
      <c r="E239" s="117"/>
      <c r="F239" s="118">
        <f>SUM(F149)</f>
        <v>0</v>
      </c>
    </row>
    <row r="240" spans="1:6" ht="15.75">
      <c r="A240" s="111"/>
      <c r="B240" s="129"/>
      <c r="C240" s="114"/>
      <c r="D240" s="114"/>
      <c r="E240" s="117"/>
      <c r="F240" s="118"/>
    </row>
    <row r="241" spans="1:6" ht="15.75">
      <c r="A241" s="111"/>
      <c r="B241" s="129"/>
      <c r="C241" s="114"/>
      <c r="D241" s="114"/>
      <c r="E241" s="117"/>
      <c r="F241" s="118"/>
    </row>
    <row r="242" spans="1:6" ht="15.75">
      <c r="A242" s="111" t="s">
        <v>11</v>
      </c>
      <c r="B242" s="129" t="s">
        <v>81</v>
      </c>
      <c r="C242" s="114">
        <v>6</v>
      </c>
      <c r="D242" s="116"/>
      <c r="E242" s="117"/>
      <c r="F242" s="118">
        <f>SUM(F173)</f>
        <v>0</v>
      </c>
    </row>
    <row r="243" spans="1:6" ht="15.75">
      <c r="A243" s="111"/>
      <c r="B243" s="115"/>
      <c r="C243" s="114"/>
      <c r="D243" s="114"/>
      <c r="E243" s="117"/>
      <c r="F243" s="118"/>
    </row>
    <row r="244" spans="1:6" ht="15.75">
      <c r="A244" s="111"/>
      <c r="B244" s="129"/>
      <c r="C244" s="114"/>
      <c r="D244" s="114"/>
      <c r="E244" s="117"/>
      <c r="F244" s="118"/>
    </row>
    <row r="245" spans="1:6" ht="15.75">
      <c r="A245" s="111" t="s">
        <v>12</v>
      </c>
      <c r="B245" s="129" t="s">
        <v>82</v>
      </c>
      <c r="C245" s="114">
        <v>7</v>
      </c>
      <c r="D245" s="116"/>
      <c r="E245" s="117"/>
      <c r="F245" s="118">
        <f>SUM(F210)</f>
        <v>0</v>
      </c>
    </row>
    <row r="246" spans="1:6" ht="15.75">
      <c r="A246" s="111"/>
      <c r="B246" s="129"/>
      <c r="C246" s="114"/>
      <c r="D246" s="114"/>
      <c r="E246" s="117"/>
      <c r="F246" s="113"/>
    </row>
    <row r="247" spans="1:6" ht="15.75">
      <c r="A247" s="111" t="s">
        <v>13</v>
      </c>
      <c r="B247" s="129" t="s">
        <v>227</v>
      </c>
      <c r="C247" s="114"/>
      <c r="D247" s="114"/>
      <c r="E247" s="117"/>
      <c r="F247" s="113">
        <f>SUM(F216)</f>
        <v>0</v>
      </c>
    </row>
    <row r="248" spans="1:6" ht="16.5" thickBot="1">
      <c r="A248" s="175"/>
      <c r="B248" s="176"/>
      <c r="C248" s="146"/>
      <c r="D248" s="146"/>
      <c r="E248" s="148"/>
      <c r="F248" s="177"/>
    </row>
    <row r="249" spans="1:6" ht="16.5" thickBot="1">
      <c r="A249" s="162"/>
      <c r="B249" s="163" t="s">
        <v>263</v>
      </c>
      <c r="C249" s="164"/>
      <c r="D249" s="164"/>
      <c r="E249" s="157"/>
      <c r="F249" s="158">
        <f>SUM(F227:F248)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3" r:id="rId1"/>
  <rowBreaks count="4" manualBreakCount="4">
    <brk id="63" max="5" man="1"/>
    <brk id="120" max="5" man="1"/>
    <brk id="197" max="5" man="1"/>
    <brk id="2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110" zoomScaleSheetLayoutView="110" zoomScalePageLayoutView="0" workbookViewId="0" topLeftCell="A49">
      <selection activeCell="F65" sqref="F65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0.421875" style="0" customWidth="1"/>
    <col min="4" max="4" width="10.28125" style="0" customWidth="1"/>
    <col min="5" max="5" width="10.421875" style="0" customWidth="1"/>
    <col min="6" max="6" width="10.57421875" style="0" customWidth="1"/>
  </cols>
  <sheetData>
    <row r="1" spans="1:6" ht="12.75">
      <c r="A1" s="32"/>
      <c r="B1" s="32"/>
      <c r="C1" s="34" t="s">
        <v>172</v>
      </c>
      <c r="D1" s="34" t="s">
        <v>173</v>
      </c>
      <c r="E1" s="34" t="s">
        <v>168</v>
      </c>
      <c r="F1" s="34" t="s">
        <v>188</v>
      </c>
    </row>
    <row r="2" spans="1:6" ht="29.25" customHeight="1">
      <c r="A2" s="33" t="s">
        <v>150</v>
      </c>
      <c r="B2" s="33" t="s">
        <v>163</v>
      </c>
      <c r="C2" s="32"/>
      <c r="D2" s="32"/>
      <c r="E2" s="32"/>
      <c r="F2" s="32"/>
    </row>
    <row r="3" spans="1:6" ht="38.25">
      <c r="A3" s="1"/>
      <c r="B3" s="2" t="s">
        <v>114</v>
      </c>
      <c r="C3" s="3"/>
      <c r="D3" s="1"/>
      <c r="E3" s="3"/>
      <c r="F3" s="1"/>
    </row>
    <row r="4" spans="1:6" ht="51">
      <c r="A4" s="1" t="s">
        <v>6</v>
      </c>
      <c r="B4" s="2" t="s">
        <v>115</v>
      </c>
      <c r="C4" s="6">
        <v>22.5</v>
      </c>
      <c r="D4" s="5" t="s">
        <v>116</v>
      </c>
      <c r="E4" s="6">
        <v>2</v>
      </c>
      <c r="F4" s="6">
        <f>C4*E4</f>
        <v>45</v>
      </c>
    </row>
    <row r="5" spans="1:6" ht="12.75">
      <c r="A5" s="1"/>
      <c r="B5" s="2"/>
      <c r="C5" s="7"/>
      <c r="D5" s="1"/>
      <c r="E5" s="7"/>
      <c r="F5" s="6">
        <f aca="true" t="shared" si="0" ref="F5:F61">C5*E5</f>
        <v>0</v>
      </c>
    </row>
    <row r="6" spans="1:6" ht="54.75" customHeight="1">
      <c r="A6" s="8" t="s">
        <v>7</v>
      </c>
      <c r="B6" s="2" t="s">
        <v>117</v>
      </c>
      <c r="C6" s="6">
        <v>15</v>
      </c>
      <c r="D6" s="5" t="s">
        <v>116</v>
      </c>
      <c r="E6" s="6">
        <v>2</v>
      </c>
      <c r="F6" s="6">
        <f t="shared" si="0"/>
        <v>30</v>
      </c>
    </row>
    <row r="7" spans="1:6" ht="12.75">
      <c r="A7" s="1"/>
      <c r="B7" s="2"/>
      <c r="C7" s="7"/>
      <c r="D7" s="1"/>
      <c r="E7" s="7"/>
      <c r="F7" s="6">
        <f t="shared" si="0"/>
        <v>0</v>
      </c>
    </row>
    <row r="8" spans="1:6" ht="12.75">
      <c r="A8" s="1"/>
      <c r="B8" s="2" t="s">
        <v>118</v>
      </c>
      <c r="C8" s="9"/>
      <c r="D8" s="1"/>
      <c r="E8" s="9"/>
      <c r="F8" s="6">
        <f t="shared" si="0"/>
        <v>0</v>
      </c>
    </row>
    <row r="9" spans="1:6" ht="12.75">
      <c r="A9" s="1"/>
      <c r="B9" s="10"/>
      <c r="C9" s="7"/>
      <c r="D9" s="1"/>
      <c r="E9" s="7"/>
      <c r="F9" s="6">
        <f t="shared" si="0"/>
        <v>0</v>
      </c>
    </row>
    <row r="10" spans="1:6" ht="25.5">
      <c r="A10" s="1" t="s">
        <v>8</v>
      </c>
      <c r="B10" s="2" t="s">
        <v>119</v>
      </c>
      <c r="C10" s="6">
        <v>1.88</v>
      </c>
      <c r="D10" s="5" t="s">
        <v>116</v>
      </c>
      <c r="E10" s="6">
        <v>122</v>
      </c>
      <c r="F10" s="6">
        <f t="shared" si="0"/>
        <v>229.35999999999999</v>
      </c>
    </row>
    <row r="11" spans="1:6" ht="12.75">
      <c r="A11" s="1"/>
      <c r="B11" s="2" t="s">
        <v>120</v>
      </c>
      <c r="C11" s="3"/>
      <c r="D11" s="1"/>
      <c r="E11" s="3"/>
      <c r="F11" s="6">
        <f t="shared" si="0"/>
        <v>0</v>
      </c>
    </row>
    <row r="12" spans="1:6" ht="25.5">
      <c r="A12" s="11"/>
      <c r="B12" s="12" t="s">
        <v>121</v>
      </c>
      <c r="C12" s="13"/>
      <c r="D12" s="11"/>
      <c r="E12" s="13"/>
      <c r="F12" s="6">
        <f t="shared" si="0"/>
        <v>0</v>
      </c>
    </row>
    <row r="13" spans="1:6" ht="25.5">
      <c r="A13" s="1"/>
      <c r="B13" s="10" t="s">
        <v>122</v>
      </c>
      <c r="C13" s="7"/>
      <c r="D13" s="1"/>
      <c r="E13" s="7"/>
      <c r="F13" s="6">
        <f t="shared" si="0"/>
        <v>0</v>
      </c>
    </row>
    <row r="14" spans="1:6" ht="12.75">
      <c r="A14" s="1"/>
      <c r="B14" s="14"/>
      <c r="C14" s="7"/>
      <c r="D14" s="1"/>
      <c r="E14" s="7"/>
      <c r="F14" s="6">
        <f t="shared" si="0"/>
        <v>0</v>
      </c>
    </row>
    <row r="15" spans="1:6" ht="63.75">
      <c r="A15" s="1" t="s">
        <v>9</v>
      </c>
      <c r="B15" s="2" t="s">
        <v>123</v>
      </c>
      <c r="C15" s="6">
        <v>130</v>
      </c>
      <c r="D15" s="5" t="s">
        <v>124</v>
      </c>
      <c r="E15" s="6">
        <v>3</v>
      </c>
      <c r="F15" s="6">
        <f t="shared" si="0"/>
        <v>390</v>
      </c>
    </row>
    <row r="16" spans="1:6" ht="25.5">
      <c r="A16" s="15" t="s">
        <v>10</v>
      </c>
      <c r="B16" s="30" t="s">
        <v>125</v>
      </c>
      <c r="C16" s="4"/>
      <c r="D16" s="4"/>
      <c r="E16" s="4"/>
      <c r="F16" s="6">
        <f t="shared" si="0"/>
        <v>0</v>
      </c>
    </row>
    <row r="17" spans="1:6" ht="12.75">
      <c r="A17" s="4"/>
      <c r="B17" s="4"/>
      <c r="C17" s="4"/>
      <c r="D17" s="4"/>
      <c r="E17" s="4"/>
      <c r="F17" s="6">
        <f t="shared" si="0"/>
        <v>0</v>
      </c>
    </row>
    <row r="18" spans="1:6" ht="69" customHeight="1">
      <c r="A18" s="17"/>
      <c r="B18" s="17" t="s">
        <v>126</v>
      </c>
      <c r="C18" s="17"/>
      <c r="D18" s="17"/>
      <c r="E18" s="17"/>
      <c r="F18" s="6">
        <f t="shared" si="0"/>
        <v>0</v>
      </c>
    </row>
    <row r="19" spans="1:6" ht="12.75">
      <c r="A19" s="4"/>
      <c r="B19" s="4"/>
      <c r="C19" s="4"/>
      <c r="D19" s="4"/>
      <c r="E19" s="4"/>
      <c r="F19" s="6">
        <f t="shared" si="0"/>
        <v>0</v>
      </c>
    </row>
    <row r="20" spans="1:6" ht="12.75">
      <c r="A20" s="18" t="s">
        <v>11</v>
      </c>
      <c r="B20" s="4" t="s">
        <v>127</v>
      </c>
      <c r="C20" s="6">
        <v>43.75</v>
      </c>
      <c r="D20" s="5" t="s">
        <v>128</v>
      </c>
      <c r="E20" s="6">
        <v>18</v>
      </c>
      <c r="F20" s="6">
        <f t="shared" si="0"/>
        <v>787.5</v>
      </c>
    </row>
    <row r="21" spans="1:6" ht="12.75">
      <c r="A21" s="4"/>
      <c r="B21" s="4"/>
      <c r="C21" s="4"/>
      <c r="D21" s="4"/>
      <c r="E21" s="4"/>
      <c r="F21" s="6">
        <f t="shared" si="0"/>
        <v>0</v>
      </c>
    </row>
    <row r="22" spans="1:6" ht="25.5">
      <c r="A22" s="4"/>
      <c r="B22" s="17" t="s">
        <v>129</v>
      </c>
      <c r="C22" s="4"/>
      <c r="D22" s="4"/>
      <c r="E22" s="4"/>
      <c r="F22" s="6">
        <f t="shared" si="0"/>
        <v>0</v>
      </c>
    </row>
    <row r="23" spans="1:6" ht="12.75">
      <c r="A23" s="4"/>
      <c r="B23" s="4"/>
      <c r="C23" s="4"/>
      <c r="D23" s="4"/>
      <c r="E23" s="4"/>
      <c r="F23" s="6">
        <f t="shared" si="0"/>
        <v>0</v>
      </c>
    </row>
    <row r="24" spans="1:6" ht="51">
      <c r="A24" s="19" t="s">
        <v>12</v>
      </c>
      <c r="B24" s="17" t="s">
        <v>130</v>
      </c>
      <c r="C24" s="6">
        <v>62.5</v>
      </c>
      <c r="D24" s="5" t="s">
        <v>128</v>
      </c>
      <c r="E24" s="6">
        <v>5</v>
      </c>
      <c r="F24" s="6">
        <f t="shared" si="0"/>
        <v>312.5</v>
      </c>
    </row>
    <row r="25" spans="1:6" ht="12.75">
      <c r="A25" s="4"/>
      <c r="B25" s="4" t="s">
        <v>118</v>
      </c>
      <c r="C25" s="4"/>
      <c r="D25" s="4"/>
      <c r="E25" s="4"/>
      <c r="F25" s="6">
        <f t="shared" si="0"/>
        <v>0</v>
      </c>
    </row>
    <row r="26" spans="1:6" ht="51">
      <c r="A26" s="19" t="s">
        <v>13</v>
      </c>
      <c r="B26" s="17" t="s">
        <v>131</v>
      </c>
      <c r="C26" s="6">
        <v>1.6</v>
      </c>
      <c r="D26" s="5" t="s">
        <v>116</v>
      </c>
      <c r="E26" s="6">
        <v>122</v>
      </c>
      <c r="F26" s="6">
        <f t="shared" si="0"/>
        <v>195.20000000000002</v>
      </c>
    </row>
    <row r="27" spans="1:6" ht="12.75">
      <c r="A27" s="4"/>
      <c r="B27" s="4"/>
      <c r="C27" s="4"/>
      <c r="D27" s="4"/>
      <c r="E27" s="4"/>
      <c r="F27" s="6">
        <f t="shared" si="0"/>
        <v>0</v>
      </c>
    </row>
    <row r="28" spans="1:6" ht="25.5">
      <c r="A28" s="4"/>
      <c r="B28" s="31" t="s">
        <v>121</v>
      </c>
      <c r="C28" s="4"/>
      <c r="D28" s="4"/>
      <c r="E28" s="4"/>
      <c r="F28" s="6">
        <f t="shared" si="0"/>
        <v>0</v>
      </c>
    </row>
    <row r="29" spans="1:6" ht="12.75">
      <c r="A29" s="4"/>
      <c r="B29" s="4"/>
      <c r="C29" s="4"/>
      <c r="D29" s="4"/>
      <c r="E29" s="4"/>
      <c r="F29" s="6">
        <f t="shared" si="0"/>
        <v>0</v>
      </c>
    </row>
    <row r="30" spans="1:6" ht="25.5">
      <c r="A30" s="4"/>
      <c r="B30" s="17" t="s">
        <v>122</v>
      </c>
      <c r="C30" s="4"/>
      <c r="D30" s="4"/>
      <c r="E30" s="4"/>
      <c r="F30" s="6">
        <f t="shared" si="0"/>
        <v>0</v>
      </c>
    </row>
    <row r="31" spans="1:6" ht="12.75">
      <c r="A31" s="4"/>
      <c r="B31" s="4"/>
      <c r="C31" s="4"/>
      <c r="D31" s="4"/>
      <c r="E31" s="4"/>
      <c r="F31" s="6">
        <f t="shared" si="0"/>
        <v>0</v>
      </c>
    </row>
    <row r="32" spans="1:6" ht="51">
      <c r="A32" s="19" t="s">
        <v>16</v>
      </c>
      <c r="B32" s="20" t="s">
        <v>132</v>
      </c>
      <c r="C32" s="6">
        <v>130</v>
      </c>
      <c r="D32" s="5" t="s">
        <v>124</v>
      </c>
      <c r="E32" s="6">
        <v>3</v>
      </c>
      <c r="F32" s="6">
        <f t="shared" si="0"/>
        <v>390</v>
      </c>
    </row>
    <row r="33" spans="1:6" ht="25.5">
      <c r="A33" s="18" t="s">
        <v>14</v>
      </c>
      <c r="B33" s="20" t="s">
        <v>125</v>
      </c>
      <c r="C33" s="6">
        <v>12.5</v>
      </c>
      <c r="D33" s="5" t="s">
        <v>133</v>
      </c>
      <c r="E33" s="6">
        <v>2</v>
      </c>
      <c r="F33" s="6">
        <f t="shared" si="0"/>
        <v>25</v>
      </c>
    </row>
    <row r="34" spans="1:6" ht="12.75">
      <c r="A34" s="4"/>
      <c r="B34" s="4"/>
      <c r="C34" s="6"/>
      <c r="D34" s="5"/>
      <c r="E34" s="6"/>
      <c r="F34" s="6">
        <f t="shared" si="0"/>
        <v>0</v>
      </c>
    </row>
    <row r="35" spans="1:6" ht="25.5">
      <c r="A35" s="19" t="s">
        <v>15</v>
      </c>
      <c r="B35" s="20" t="s">
        <v>134</v>
      </c>
      <c r="C35" s="22">
        <v>12.5</v>
      </c>
      <c r="D35" s="23" t="s">
        <v>128</v>
      </c>
      <c r="E35" s="22">
        <v>4</v>
      </c>
      <c r="F35" s="6">
        <f t="shared" si="0"/>
        <v>50</v>
      </c>
    </row>
    <row r="36" spans="1:6" ht="25.5">
      <c r="A36" s="18" t="s">
        <v>46</v>
      </c>
      <c r="B36" s="20" t="s">
        <v>135</v>
      </c>
      <c r="C36" s="24">
        <v>3</v>
      </c>
      <c r="D36" s="5" t="s">
        <v>128</v>
      </c>
      <c r="E36" s="24">
        <v>122</v>
      </c>
      <c r="F36" s="6">
        <f t="shared" si="0"/>
        <v>366</v>
      </c>
    </row>
    <row r="37" spans="1:6" ht="12.75">
      <c r="A37" s="18" t="s">
        <v>68</v>
      </c>
      <c r="B37" s="21" t="s">
        <v>136</v>
      </c>
      <c r="C37" s="6">
        <v>4</v>
      </c>
      <c r="D37" s="5" t="s">
        <v>137</v>
      </c>
      <c r="E37" s="6">
        <v>14</v>
      </c>
      <c r="F37" s="6">
        <f t="shared" si="0"/>
        <v>56</v>
      </c>
    </row>
    <row r="38" spans="1:6" ht="12.75">
      <c r="A38" s="18"/>
      <c r="B38" s="4"/>
      <c r="C38" s="4"/>
      <c r="D38" s="4"/>
      <c r="E38" s="4"/>
      <c r="F38" s="6">
        <f t="shared" si="0"/>
        <v>0</v>
      </c>
    </row>
    <row r="39" spans="1:6" ht="63.75">
      <c r="A39" s="19" t="s">
        <v>138</v>
      </c>
      <c r="B39" s="20" t="s">
        <v>139</v>
      </c>
      <c r="C39" s="24">
        <v>1</v>
      </c>
      <c r="D39" s="24" t="s">
        <v>140</v>
      </c>
      <c r="E39" s="24">
        <v>100</v>
      </c>
      <c r="F39" s="6">
        <f t="shared" si="0"/>
        <v>100</v>
      </c>
    </row>
    <row r="40" spans="1:6" ht="38.25">
      <c r="A40" s="19" t="s">
        <v>141</v>
      </c>
      <c r="B40" s="20" t="s">
        <v>142</v>
      </c>
      <c r="C40" s="6">
        <v>12</v>
      </c>
      <c r="D40" s="5" t="s">
        <v>133</v>
      </c>
      <c r="E40" s="6">
        <v>15</v>
      </c>
      <c r="F40" s="6">
        <f t="shared" si="0"/>
        <v>180</v>
      </c>
    </row>
    <row r="41" spans="1:6" ht="12.75">
      <c r="A41" s="18"/>
      <c r="B41" s="4"/>
      <c r="C41" s="4"/>
      <c r="D41" s="4"/>
      <c r="E41" s="4"/>
      <c r="F41" s="6">
        <f t="shared" si="0"/>
        <v>0</v>
      </c>
    </row>
    <row r="42" spans="1:6" ht="12.75">
      <c r="A42" s="18"/>
      <c r="B42" s="15" t="s">
        <v>118</v>
      </c>
      <c r="C42" s="18"/>
      <c r="D42" s="18"/>
      <c r="E42" s="18"/>
      <c r="F42" s="6">
        <f t="shared" si="0"/>
        <v>0</v>
      </c>
    </row>
    <row r="43" spans="1:6" ht="12.75">
      <c r="A43" s="18"/>
      <c r="B43" s="4"/>
      <c r="C43" s="4"/>
      <c r="D43" s="4"/>
      <c r="E43" s="4"/>
      <c r="F43" s="6">
        <f t="shared" si="0"/>
        <v>0</v>
      </c>
    </row>
    <row r="44" spans="1:6" ht="38.25">
      <c r="A44" s="19" t="s">
        <v>143</v>
      </c>
      <c r="B44" s="20" t="s">
        <v>142</v>
      </c>
      <c r="C44" s="24">
        <v>12</v>
      </c>
      <c r="D44" s="24" t="s">
        <v>133</v>
      </c>
      <c r="E44" s="24">
        <v>15</v>
      </c>
      <c r="F44" s="6">
        <f t="shared" si="0"/>
        <v>180</v>
      </c>
    </row>
    <row r="45" spans="1:6" ht="12.75">
      <c r="A45" s="4"/>
      <c r="B45" s="4"/>
      <c r="C45" s="4"/>
      <c r="D45" s="4"/>
      <c r="E45" s="4"/>
      <c r="F45" s="6">
        <f t="shared" si="0"/>
        <v>0</v>
      </c>
    </row>
    <row r="46" spans="1:6" ht="12.75">
      <c r="A46" s="18"/>
      <c r="B46" s="15" t="s">
        <v>118</v>
      </c>
      <c r="C46" s="18"/>
      <c r="D46" s="18"/>
      <c r="E46" s="18"/>
      <c r="F46" s="6">
        <f t="shared" si="0"/>
        <v>0</v>
      </c>
    </row>
    <row r="47" spans="1:6" ht="38.25">
      <c r="A47" s="19" t="s">
        <v>144</v>
      </c>
      <c r="B47" s="20" t="s">
        <v>145</v>
      </c>
      <c r="C47" s="6">
        <v>0.3</v>
      </c>
      <c r="D47" s="5" t="s">
        <v>116</v>
      </c>
      <c r="E47" s="6">
        <v>200</v>
      </c>
      <c r="F47" s="6">
        <f t="shared" si="0"/>
        <v>60</v>
      </c>
    </row>
    <row r="48" spans="1:6" ht="63.75">
      <c r="A48" s="19" t="s">
        <v>146</v>
      </c>
      <c r="B48" s="17" t="s">
        <v>147</v>
      </c>
      <c r="C48" s="6">
        <v>22</v>
      </c>
      <c r="D48" s="5" t="s">
        <v>124</v>
      </c>
      <c r="E48" s="6">
        <v>2</v>
      </c>
      <c r="F48" s="6">
        <f t="shared" si="0"/>
        <v>44</v>
      </c>
    </row>
    <row r="49" spans="1:6" ht="63.75">
      <c r="A49" s="19" t="s">
        <v>148</v>
      </c>
      <c r="B49" s="17" t="s">
        <v>149</v>
      </c>
      <c r="C49" s="6">
        <v>1</v>
      </c>
      <c r="D49" s="5" t="s">
        <v>150</v>
      </c>
      <c r="E49" s="6">
        <v>50</v>
      </c>
      <c r="F49" s="6">
        <f t="shared" si="0"/>
        <v>50</v>
      </c>
    </row>
    <row r="50" spans="1:6" ht="12.75">
      <c r="A50" s="4"/>
      <c r="B50" s="4"/>
      <c r="C50" s="4"/>
      <c r="D50" s="4"/>
      <c r="E50" s="4"/>
      <c r="F50" s="6">
        <f t="shared" si="0"/>
        <v>0</v>
      </c>
    </row>
    <row r="51" spans="1:6" s="27" customFormat="1" ht="12.75">
      <c r="A51" s="26"/>
      <c r="B51" s="26" t="s">
        <v>151</v>
      </c>
      <c r="C51" s="26"/>
      <c r="D51" s="26"/>
      <c r="E51" s="26"/>
      <c r="F51" s="6">
        <f t="shared" si="0"/>
        <v>0</v>
      </c>
    </row>
    <row r="52" spans="1:6" ht="12.75">
      <c r="A52" s="4"/>
      <c r="B52" s="4"/>
      <c r="C52" s="4"/>
      <c r="D52" s="4"/>
      <c r="E52" s="4"/>
      <c r="F52" s="6">
        <f t="shared" si="0"/>
        <v>0</v>
      </c>
    </row>
    <row r="53" spans="1:6" ht="12.75">
      <c r="A53" s="4"/>
      <c r="B53" s="16" t="s">
        <v>152</v>
      </c>
      <c r="C53" s="4"/>
      <c r="D53" s="4"/>
      <c r="E53" s="4"/>
      <c r="F53" s="6">
        <f t="shared" si="0"/>
        <v>0</v>
      </c>
    </row>
    <row r="54" spans="1:6" ht="12.75">
      <c r="A54" s="4"/>
      <c r="B54" s="4"/>
      <c r="C54" s="4"/>
      <c r="D54" s="4"/>
      <c r="E54" s="4"/>
      <c r="F54" s="6">
        <f t="shared" si="0"/>
        <v>0</v>
      </c>
    </row>
    <row r="55" spans="1:6" ht="12.75">
      <c r="A55" s="18" t="s">
        <v>153</v>
      </c>
      <c r="B55" s="4" t="s">
        <v>154</v>
      </c>
      <c r="C55" s="6">
        <v>5.5</v>
      </c>
      <c r="D55" s="5" t="s">
        <v>116</v>
      </c>
      <c r="E55" s="6">
        <v>12</v>
      </c>
      <c r="F55" s="6">
        <f t="shared" si="0"/>
        <v>66</v>
      </c>
    </row>
    <row r="56" spans="1:6" ht="12.75">
      <c r="A56" s="4"/>
      <c r="B56" s="4"/>
      <c r="C56" s="4"/>
      <c r="D56" s="4"/>
      <c r="E56" s="4"/>
      <c r="F56" s="6">
        <f t="shared" si="0"/>
        <v>0</v>
      </c>
    </row>
    <row r="57" spans="1:6" ht="25.5">
      <c r="A57" s="18" t="s">
        <v>155</v>
      </c>
      <c r="B57" s="17" t="s">
        <v>156</v>
      </c>
      <c r="C57" s="6">
        <v>3.5</v>
      </c>
      <c r="D57" s="5" t="s">
        <v>116</v>
      </c>
      <c r="E57" s="6">
        <v>20</v>
      </c>
      <c r="F57" s="6">
        <f t="shared" si="0"/>
        <v>70</v>
      </c>
    </row>
    <row r="58" spans="1:6" ht="12.75">
      <c r="A58" s="4"/>
      <c r="B58" s="4"/>
      <c r="C58" s="4"/>
      <c r="D58" s="4"/>
      <c r="E58" s="4"/>
      <c r="F58" s="6">
        <f t="shared" si="0"/>
        <v>0</v>
      </c>
    </row>
    <row r="59" spans="1:6" ht="12.75">
      <c r="A59" s="18" t="s">
        <v>157</v>
      </c>
      <c r="B59" s="4" t="s">
        <v>158</v>
      </c>
      <c r="C59" s="6">
        <v>2</v>
      </c>
      <c r="D59" s="5" t="s">
        <v>128</v>
      </c>
      <c r="E59" s="6">
        <v>6</v>
      </c>
      <c r="F59" s="6">
        <f t="shared" si="0"/>
        <v>12</v>
      </c>
    </row>
    <row r="60" spans="1:6" ht="12.75">
      <c r="A60" s="4"/>
      <c r="B60" s="4"/>
      <c r="C60" s="4"/>
      <c r="D60" s="4"/>
      <c r="E60" s="4"/>
      <c r="F60" s="6">
        <f t="shared" si="0"/>
        <v>0</v>
      </c>
    </row>
    <row r="61" spans="1:6" ht="12.75">
      <c r="A61" s="18" t="s">
        <v>159</v>
      </c>
      <c r="B61" s="4" t="s">
        <v>160</v>
      </c>
      <c r="C61" s="6">
        <v>0.4</v>
      </c>
      <c r="D61" s="5" t="s">
        <v>116</v>
      </c>
      <c r="E61" s="6">
        <v>20</v>
      </c>
      <c r="F61" s="6">
        <f t="shared" si="0"/>
        <v>8</v>
      </c>
    </row>
    <row r="62" spans="1:6" ht="12.75">
      <c r="A62" s="4"/>
      <c r="B62" s="4"/>
      <c r="C62" s="4"/>
      <c r="D62" s="4"/>
      <c r="E62" s="4"/>
      <c r="F62" s="4"/>
    </row>
    <row r="63" spans="1:6" s="27" customFormat="1" ht="12.75">
      <c r="A63" s="26"/>
      <c r="B63" s="28" t="s">
        <v>161</v>
      </c>
      <c r="C63" s="26"/>
      <c r="D63" s="26"/>
      <c r="E63" s="26"/>
      <c r="F63" s="26"/>
    </row>
    <row r="64" spans="1:6" ht="12.75">
      <c r="A64" s="25"/>
      <c r="B64" s="25"/>
      <c r="C64" s="25"/>
      <c r="D64" s="25"/>
      <c r="E64" s="25"/>
      <c r="F64" s="25"/>
    </row>
    <row r="65" spans="1:6" s="27" customFormat="1" ht="12.75">
      <c r="A65" s="29"/>
      <c r="B65" s="35" t="s">
        <v>162</v>
      </c>
      <c r="C65" s="36"/>
      <c r="D65" s="36"/>
      <c r="E65" s="36"/>
      <c r="F65" s="37">
        <f>SUM(F4:F64)</f>
        <v>3646.5600000000004</v>
      </c>
    </row>
  </sheetData>
  <sheetProtection/>
  <printOptions/>
  <pageMargins left="0.7" right="0.7" top="0.75" bottom="0.75" header="0.3" footer="0.3"/>
  <pageSetup horizontalDpi="300" verticalDpi="300" orientation="portrait" scale="84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7"/>
  <sheetViews>
    <sheetView view="pageBreakPreview" zoomScale="106" zoomScaleNormal="106" zoomScaleSheetLayoutView="106" zoomScalePageLayoutView="0" workbookViewId="0" topLeftCell="A232">
      <selection activeCell="H212" sqref="H212"/>
    </sheetView>
  </sheetViews>
  <sheetFormatPr defaultColWidth="9.140625" defaultRowHeight="12.75"/>
  <cols>
    <col min="1" max="1" width="9.140625" style="109" customWidth="1"/>
    <col min="2" max="2" width="78.8515625" style="109" customWidth="1"/>
    <col min="3" max="3" width="13.140625" style="109" customWidth="1"/>
    <col min="4" max="4" width="11.8515625" style="109" customWidth="1"/>
    <col min="5" max="5" width="12.140625" style="145" customWidth="1"/>
    <col min="6" max="6" width="13.8515625" style="145" customWidth="1"/>
    <col min="7" max="16384" width="9.140625" style="109" customWidth="1"/>
  </cols>
  <sheetData>
    <row r="1" spans="1:6" ht="15.75">
      <c r="A1" s="187" t="s">
        <v>250</v>
      </c>
      <c r="B1" s="187"/>
      <c r="C1" s="187"/>
      <c r="D1" s="187"/>
      <c r="E1" s="187"/>
      <c r="F1" s="187"/>
    </row>
    <row r="2" spans="1:6" ht="15.75">
      <c r="A2" s="111" t="s">
        <v>0</v>
      </c>
      <c r="B2" s="111" t="s">
        <v>1</v>
      </c>
      <c r="C2" s="111" t="s">
        <v>2</v>
      </c>
      <c r="D2" s="111" t="s">
        <v>3</v>
      </c>
      <c r="E2" s="112" t="s">
        <v>4</v>
      </c>
      <c r="F2" s="113" t="s">
        <v>5</v>
      </c>
    </row>
    <row r="3" spans="1:6" ht="15.75">
      <c r="A3" s="114"/>
      <c r="B3" s="115" t="s">
        <v>22</v>
      </c>
      <c r="C3" s="116"/>
      <c r="D3" s="116"/>
      <c r="E3" s="117"/>
      <c r="F3" s="118"/>
    </row>
    <row r="4" spans="1:6" ht="15.75">
      <c r="A4" s="114"/>
      <c r="B4" s="115" t="s">
        <v>23</v>
      </c>
      <c r="C4" s="116"/>
      <c r="D4" s="116"/>
      <c r="E4" s="117"/>
      <c r="F4" s="118"/>
    </row>
    <row r="5" spans="1:6" ht="15.75">
      <c r="A5" s="114"/>
      <c r="B5" s="115"/>
      <c r="C5" s="116"/>
      <c r="D5" s="116"/>
      <c r="E5" s="117"/>
      <c r="F5" s="118"/>
    </row>
    <row r="6" spans="1:6" ht="15.75">
      <c r="A6" s="114"/>
      <c r="B6" s="115" t="s">
        <v>24</v>
      </c>
      <c r="C6" s="116"/>
      <c r="D6" s="116"/>
      <c r="E6" s="117"/>
      <c r="F6" s="118"/>
    </row>
    <row r="7" spans="1:6" ht="33.75" customHeight="1">
      <c r="A7" s="114" t="s">
        <v>6</v>
      </c>
      <c r="B7" s="125" t="s">
        <v>192</v>
      </c>
      <c r="C7" s="119">
        <v>196</v>
      </c>
      <c r="D7" s="119" t="s">
        <v>85</v>
      </c>
      <c r="E7" s="120"/>
      <c r="F7" s="121">
        <f>+C7*E7</f>
        <v>0</v>
      </c>
    </row>
    <row r="8" spans="1:6" ht="15">
      <c r="A8" s="114"/>
      <c r="B8" s="122"/>
      <c r="C8" s="114"/>
      <c r="D8" s="114"/>
      <c r="E8" s="123"/>
      <c r="F8" s="118"/>
    </row>
    <row r="9" spans="1:6" ht="21" customHeight="1">
      <c r="A9" s="119" t="s">
        <v>7</v>
      </c>
      <c r="B9" s="127" t="s">
        <v>193</v>
      </c>
      <c r="C9" s="114"/>
      <c r="D9" s="114"/>
      <c r="E9" s="117"/>
      <c r="F9" s="118"/>
    </row>
    <row r="10" spans="1:6" ht="15">
      <c r="A10" s="114"/>
      <c r="B10" s="122" t="s">
        <v>25</v>
      </c>
      <c r="C10" s="114">
        <f>PRODUCT(50.6*1.5)</f>
        <v>75.9</v>
      </c>
      <c r="D10" s="114" t="s">
        <v>86</v>
      </c>
      <c r="E10" s="123"/>
      <c r="F10" s="118">
        <f>+C10*E10</f>
        <v>0</v>
      </c>
    </row>
    <row r="11" spans="1:6" ht="15">
      <c r="A11" s="114"/>
      <c r="B11" s="122"/>
      <c r="C11" s="114"/>
      <c r="D11" s="114"/>
      <c r="E11" s="117"/>
      <c r="F11" s="118"/>
    </row>
    <row r="12" spans="1:6" ht="15.75">
      <c r="A12" s="114"/>
      <c r="B12" s="115" t="s">
        <v>26</v>
      </c>
      <c r="C12" s="114"/>
      <c r="D12" s="114"/>
      <c r="E12" s="117"/>
      <c r="F12" s="118"/>
    </row>
    <row r="13" spans="1:6" s="179" customFormat="1" ht="32.25" customHeight="1">
      <c r="A13" s="119" t="s">
        <v>9</v>
      </c>
      <c r="B13" s="125" t="s">
        <v>27</v>
      </c>
      <c r="C13" s="119">
        <f>SUM(C10)</f>
        <v>75.9</v>
      </c>
      <c r="D13" s="119" t="s">
        <v>86</v>
      </c>
      <c r="E13" s="139"/>
      <c r="F13" s="121">
        <f>+C13*E13</f>
        <v>0</v>
      </c>
    </row>
    <row r="14" spans="1:6" ht="11.25" customHeight="1">
      <c r="A14" s="114"/>
      <c r="B14" s="122"/>
      <c r="C14" s="114"/>
      <c r="D14" s="114"/>
      <c r="E14" s="117"/>
      <c r="F14" s="118"/>
    </row>
    <row r="15" spans="1:6" ht="15">
      <c r="A15" s="114" t="s">
        <v>10</v>
      </c>
      <c r="B15" s="122" t="s">
        <v>28</v>
      </c>
      <c r="C15" s="114">
        <f>PRODUCT(50.6*1.25)</f>
        <v>63.25</v>
      </c>
      <c r="D15" s="114" t="s">
        <v>86</v>
      </c>
      <c r="E15" s="117"/>
      <c r="F15" s="118">
        <f>+C15*E15</f>
        <v>0</v>
      </c>
    </row>
    <row r="16" spans="1:6" ht="15">
      <c r="A16" s="114"/>
      <c r="B16" s="122"/>
      <c r="C16" s="116"/>
      <c r="D16" s="116"/>
      <c r="E16" s="117"/>
      <c r="F16" s="118"/>
    </row>
    <row r="17" spans="1:6" ht="15.75">
      <c r="A17" s="114"/>
      <c r="B17" s="115" t="s">
        <v>29</v>
      </c>
      <c r="C17" s="111"/>
      <c r="D17" s="111"/>
      <c r="E17" s="112"/>
      <c r="F17" s="113"/>
    </row>
    <row r="18" spans="1:6" ht="15">
      <c r="A18" s="114" t="s">
        <v>11</v>
      </c>
      <c r="B18" s="122" t="s">
        <v>241</v>
      </c>
      <c r="C18" s="116"/>
      <c r="D18" s="116"/>
      <c r="E18" s="117"/>
      <c r="F18" s="118"/>
    </row>
    <row r="19" spans="1:6" ht="15">
      <c r="A19" s="114"/>
      <c r="B19" s="122" t="s">
        <v>100</v>
      </c>
      <c r="C19" s="116">
        <f>PRODUCT(196*0.45)</f>
        <v>88.2</v>
      </c>
      <c r="D19" s="116" t="s">
        <v>86</v>
      </c>
      <c r="E19" s="117"/>
      <c r="F19" s="118">
        <f>+C19*E19</f>
        <v>0</v>
      </c>
    </row>
    <row r="20" spans="1:6" ht="15">
      <c r="A20" s="114"/>
      <c r="B20" s="122"/>
      <c r="C20" s="116"/>
      <c r="D20" s="116"/>
      <c r="E20" s="117"/>
      <c r="F20" s="118">
        <f>+C20*E20</f>
        <v>0</v>
      </c>
    </row>
    <row r="21" spans="1:6" ht="15">
      <c r="A21" s="114" t="s">
        <v>12</v>
      </c>
      <c r="B21" s="122" t="s">
        <v>101</v>
      </c>
      <c r="C21" s="116">
        <v>196</v>
      </c>
      <c r="D21" s="116" t="s">
        <v>85</v>
      </c>
      <c r="E21" s="117"/>
      <c r="F21" s="118">
        <f>+C21*E21</f>
        <v>0</v>
      </c>
    </row>
    <row r="22" spans="1:6" ht="15">
      <c r="A22" s="114"/>
      <c r="B22" s="122"/>
      <c r="C22" s="116"/>
      <c r="D22" s="116"/>
      <c r="E22" s="117"/>
      <c r="F22" s="118"/>
    </row>
    <row r="23" spans="1:6" ht="15.75">
      <c r="A23" s="114"/>
      <c r="B23" s="115" t="s">
        <v>30</v>
      </c>
      <c r="C23" s="116"/>
      <c r="D23" s="116"/>
      <c r="E23" s="117"/>
      <c r="F23" s="118"/>
    </row>
    <row r="24" spans="1:6" ht="15">
      <c r="A24" s="114" t="s">
        <v>13</v>
      </c>
      <c r="B24" s="122" t="s">
        <v>31</v>
      </c>
      <c r="C24" s="116">
        <v>196</v>
      </c>
      <c r="D24" s="116" t="s">
        <v>85</v>
      </c>
      <c r="E24" s="117"/>
      <c r="F24" s="118">
        <f>+C24*E24</f>
        <v>0</v>
      </c>
    </row>
    <row r="25" spans="1:6" ht="15">
      <c r="A25" s="114"/>
      <c r="B25" s="122"/>
      <c r="C25" s="116"/>
      <c r="D25" s="116"/>
      <c r="E25" s="117"/>
      <c r="F25" s="118"/>
    </row>
    <row r="26" spans="1:6" ht="15">
      <c r="A26" s="114" t="s">
        <v>16</v>
      </c>
      <c r="B26" s="122" t="s">
        <v>102</v>
      </c>
      <c r="C26" s="114">
        <f>SUM(C24)</f>
        <v>196</v>
      </c>
      <c r="D26" s="114" t="s">
        <v>85</v>
      </c>
      <c r="E26" s="117"/>
      <c r="F26" s="118">
        <f>+C26*E26</f>
        <v>0</v>
      </c>
    </row>
    <row r="27" spans="1:6" ht="15">
      <c r="A27" s="116"/>
      <c r="B27" s="126"/>
      <c r="C27" s="116"/>
      <c r="D27" s="116"/>
      <c r="E27" s="117"/>
      <c r="F27" s="118"/>
    </row>
    <row r="28" spans="1:6" ht="15.75">
      <c r="A28" s="114"/>
      <c r="B28" s="115" t="s">
        <v>174</v>
      </c>
      <c r="C28" s="114"/>
      <c r="D28" s="114"/>
      <c r="E28" s="117"/>
      <c r="F28" s="118"/>
    </row>
    <row r="29" spans="1:6" ht="15.75">
      <c r="A29" s="114"/>
      <c r="B29" s="115" t="s">
        <v>92</v>
      </c>
      <c r="C29" s="114"/>
      <c r="D29" s="114"/>
      <c r="E29" s="117"/>
      <c r="F29" s="118"/>
    </row>
    <row r="30" spans="1:6" ht="15">
      <c r="A30" s="114" t="s">
        <v>14</v>
      </c>
      <c r="B30" s="122" t="s">
        <v>99</v>
      </c>
      <c r="C30" s="114">
        <f>SUM(50.6*0.05)</f>
        <v>2.5300000000000002</v>
      </c>
      <c r="D30" s="114" t="s">
        <v>86</v>
      </c>
      <c r="E30" s="117"/>
      <c r="F30" s="118">
        <f>+C30*E30</f>
        <v>0</v>
      </c>
    </row>
    <row r="31" spans="1:6" ht="15">
      <c r="A31" s="114"/>
      <c r="B31" s="122"/>
      <c r="C31" s="114"/>
      <c r="D31" s="114"/>
      <c r="E31" s="117"/>
      <c r="F31" s="118"/>
    </row>
    <row r="32" spans="1:6" ht="15.75">
      <c r="A32" s="114"/>
      <c r="B32" s="115" t="s">
        <v>195</v>
      </c>
      <c r="C32" s="114"/>
      <c r="D32" s="114"/>
      <c r="E32" s="117"/>
      <c r="F32" s="118"/>
    </row>
    <row r="33" spans="1:6" ht="15.75">
      <c r="A33" s="114"/>
      <c r="B33" s="115" t="s">
        <v>92</v>
      </c>
      <c r="C33" s="114"/>
      <c r="D33" s="114"/>
      <c r="E33" s="117"/>
      <c r="F33" s="118"/>
    </row>
    <row r="34" spans="1:6" ht="15">
      <c r="A34" s="114" t="s">
        <v>15</v>
      </c>
      <c r="B34" s="122" t="s">
        <v>194</v>
      </c>
      <c r="C34" s="114">
        <f>PRODUCT(50.6*0.2)</f>
        <v>10.120000000000001</v>
      </c>
      <c r="D34" s="114" t="s">
        <v>86</v>
      </c>
      <c r="E34" s="117"/>
      <c r="F34" s="118">
        <f>+C34*E34</f>
        <v>0</v>
      </c>
    </row>
    <row r="35" spans="1:6" ht="15">
      <c r="A35" s="114"/>
      <c r="B35" s="122"/>
      <c r="C35" s="114"/>
      <c r="D35" s="114"/>
      <c r="E35" s="117"/>
      <c r="F35" s="118"/>
    </row>
    <row r="36" spans="1:6" ht="15">
      <c r="A36" s="114" t="s">
        <v>46</v>
      </c>
      <c r="B36" s="122" t="s">
        <v>103</v>
      </c>
      <c r="C36" s="114">
        <f>PRODUCT(196*0.15)</f>
        <v>29.4</v>
      </c>
      <c r="D36" s="114" t="s">
        <v>86</v>
      </c>
      <c r="E36" s="117"/>
      <c r="F36" s="118">
        <f>+C36*E36</f>
        <v>0</v>
      </c>
    </row>
    <row r="37" spans="1:6" ht="15">
      <c r="A37" s="114"/>
      <c r="B37" s="122"/>
      <c r="C37" s="114"/>
      <c r="D37" s="114"/>
      <c r="E37" s="117"/>
      <c r="F37" s="118"/>
    </row>
    <row r="38" spans="1:6" ht="15.75">
      <c r="A38" s="114"/>
      <c r="B38" s="115" t="s">
        <v>175</v>
      </c>
      <c r="C38" s="114"/>
      <c r="D38" s="114"/>
      <c r="E38" s="117"/>
      <c r="F38" s="118"/>
    </row>
    <row r="39" spans="1:6" ht="15.75">
      <c r="A39" s="114"/>
      <c r="B39" s="115" t="s">
        <v>177</v>
      </c>
      <c r="C39" s="114"/>
      <c r="D39" s="114"/>
      <c r="E39" s="117"/>
      <c r="F39" s="118"/>
    </row>
    <row r="40" spans="1:6" ht="15.75">
      <c r="A40" s="114"/>
      <c r="B40" s="115" t="s">
        <v>176</v>
      </c>
      <c r="C40" s="114"/>
      <c r="D40" s="114"/>
      <c r="E40" s="117"/>
      <c r="F40" s="118"/>
    </row>
    <row r="41" spans="1:6" ht="15">
      <c r="A41" s="114" t="s">
        <v>68</v>
      </c>
      <c r="B41" s="122" t="s">
        <v>196</v>
      </c>
      <c r="C41" s="114">
        <f>PRODUCT(61.64*1.25)</f>
        <v>77.05</v>
      </c>
      <c r="D41" s="114" t="s">
        <v>85</v>
      </c>
      <c r="E41" s="117"/>
      <c r="F41" s="118">
        <f>+C41*E41</f>
        <v>0</v>
      </c>
    </row>
    <row r="42" spans="1:6" ht="15">
      <c r="A42" s="114"/>
      <c r="B42" s="122"/>
      <c r="C42" s="114"/>
      <c r="D42" s="114"/>
      <c r="E42" s="117"/>
      <c r="F42" s="118"/>
    </row>
    <row r="43" spans="1:6" ht="15.75">
      <c r="A43" s="111"/>
      <c r="B43" s="115" t="s">
        <v>179</v>
      </c>
      <c r="C43" s="111"/>
      <c r="D43" s="111"/>
      <c r="E43" s="112"/>
      <c r="F43" s="113"/>
    </row>
    <row r="44" spans="1:6" ht="15.75">
      <c r="A44" s="114"/>
      <c r="B44" s="115" t="s">
        <v>178</v>
      </c>
      <c r="C44" s="116"/>
      <c r="D44" s="116"/>
      <c r="E44" s="117"/>
      <c r="F44" s="118"/>
    </row>
    <row r="45" spans="1:6" ht="17.25" customHeight="1">
      <c r="A45" s="119" t="s">
        <v>138</v>
      </c>
      <c r="B45" s="127" t="s">
        <v>251</v>
      </c>
      <c r="C45" s="116">
        <f>1*1*0.45*14*1.2</f>
        <v>7.56</v>
      </c>
      <c r="D45" s="116" t="s">
        <v>86</v>
      </c>
      <c r="E45" s="117"/>
      <c r="F45" s="118">
        <f>+C45*E45</f>
        <v>0</v>
      </c>
    </row>
    <row r="46" spans="1:6" ht="15">
      <c r="A46" s="114"/>
      <c r="B46" s="122"/>
      <c r="C46" s="116"/>
      <c r="D46" s="116"/>
      <c r="E46" s="117"/>
      <c r="F46" s="118"/>
    </row>
    <row r="47" spans="1:6" ht="15">
      <c r="A47" s="114" t="s">
        <v>141</v>
      </c>
      <c r="B47" s="122" t="s">
        <v>244</v>
      </c>
      <c r="C47" s="116">
        <f>0.3*0.3*3.5*14*1.2</f>
        <v>5.292</v>
      </c>
      <c r="D47" s="116" t="s">
        <v>86</v>
      </c>
      <c r="E47" s="117">
        <f>E45</f>
        <v>0</v>
      </c>
      <c r="F47" s="118">
        <f>+C47*E47</f>
        <v>0</v>
      </c>
    </row>
    <row r="48" spans="1:6" ht="15">
      <c r="A48" s="114"/>
      <c r="B48" s="122"/>
      <c r="C48" s="116"/>
      <c r="D48" s="116"/>
      <c r="E48" s="117"/>
      <c r="F48" s="118"/>
    </row>
    <row r="49" spans="1:6" ht="15.75">
      <c r="A49" s="114"/>
      <c r="B49" s="115" t="s">
        <v>33</v>
      </c>
      <c r="C49" s="116"/>
      <c r="D49" s="116"/>
      <c r="E49" s="117"/>
      <c r="F49" s="118"/>
    </row>
    <row r="50" spans="1:6" ht="15.75">
      <c r="A50" s="114"/>
      <c r="B50" s="115" t="s">
        <v>34</v>
      </c>
      <c r="C50" s="116"/>
      <c r="D50" s="116"/>
      <c r="E50" s="117"/>
      <c r="F50" s="118"/>
    </row>
    <row r="51" spans="1:6" ht="15">
      <c r="A51" s="114"/>
      <c r="B51" s="122"/>
      <c r="C51" s="116"/>
      <c r="D51" s="116"/>
      <c r="E51" s="117"/>
      <c r="F51" s="118"/>
    </row>
    <row r="52" spans="1:6" ht="15">
      <c r="A52" s="114" t="s">
        <v>143</v>
      </c>
      <c r="B52" s="122" t="s">
        <v>180</v>
      </c>
      <c r="C52" s="116">
        <f>15*1.2*49*1.2*0.43</f>
        <v>455.1119999999999</v>
      </c>
      <c r="D52" s="116" t="s">
        <v>124</v>
      </c>
      <c r="E52" s="117"/>
      <c r="F52" s="118">
        <f>+C52*E52</f>
        <v>0</v>
      </c>
    </row>
    <row r="53" spans="1:6" ht="15">
      <c r="A53" s="114"/>
      <c r="B53" s="122"/>
      <c r="C53" s="116"/>
      <c r="D53" s="116"/>
      <c r="E53" s="117"/>
      <c r="F53" s="118"/>
    </row>
    <row r="54" spans="1:6" ht="15">
      <c r="A54" s="114" t="s">
        <v>144</v>
      </c>
      <c r="B54" s="122" t="s">
        <v>181</v>
      </c>
      <c r="C54" s="114">
        <f>3.5*3*4*36*1.2*0.63</f>
        <v>1143.072</v>
      </c>
      <c r="D54" s="114" t="s">
        <v>124</v>
      </c>
      <c r="E54" s="117">
        <f>SUM(E52)</f>
        <v>0</v>
      </c>
      <c r="F54" s="118">
        <f>+C54*E54</f>
        <v>0</v>
      </c>
    </row>
    <row r="55" spans="1:6" ht="15">
      <c r="A55" s="116"/>
      <c r="B55" s="128"/>
      <c r="C55" s="116"/>
      <c r="D55" s="116"/>
      <c r="E55" s="117"/>
      <c r="F55" s="118"/>
    </row>
    <row r="56" spans="1:6" ht="15.75">
      <c r="A56" s="114"/>
      <c r="B56" s="115" t="s">
        <v>182</v>
      </c>
      <c r="C56" s="114"/>
      <c r="D56" s="114"/>
      <c r="E56" s="117"/>
      <c r="F56" s="118">
        <f>+C56*E56</f>
        <v>0</v>
      </c>
    </row>
    <row r="57" spans="1:6" ht="15.75">
      <c r="A57" s="114"/>
      <c r="B57" s="115"/>
      <c r="C57" s="114"/>
      <c r="D57" s="114"/>
      <c r="E57" s="117"/>
      <c r="F57" s="118"/>
    </row>
    <row r="58" spans="1:6" ht="15">
      <c r="A58" s="114" t="s">
        <v>146</v>
      </c>
      <c r="B58" s="122" t="s">
        <v>183</v>
      </c>
      <c r="C58" s="114">
        <f>SUM(50.6+1.26+196)</f>
        <v>247.86</v>
      </c>
      <c r="D58" s="114" t="s">
        <v>85</v>
      </c>
      <c r="E58" s="117"/>
      <c r="F58" s="118">
        <f>+C58*E58</f>
        <v>0</v>
      </c>
    </row>
    <row r="59" spans="1:6" ht="15">
      <c r="A59" s="114"/>
      <c r="B59" s="122"/>
      <c r="C59" s="114"/>
      <c r="D59" s="114"/>
      <c r="E59" s="117"/>
      <c r="F59" s="118"/>
    </row>
    <row r="60" spans="1:6" ht="15.75" thickBot="1">
      <c r="A60" s="146"/>
      <c r="B60" s="147"/>
      <c r="C60" s="146"/>
      <c r="D60" s="146"/>
      <c r="E60" s="148"/>
      <c r="F60" s="149"/>
    </row>
    <row r="61" spans="1:6" ht="16.5" thickBot="1">
      <c r="A61" s="154"/>
      <c r="B61" s="155" t="s">
        <v>206</v>
      </c>
      <c r="C61" s="156"/>
      <c r="D61" s="156"/>
      <c r="E61" s="157"/>
      <c r="F61" s="158">
        <f>SUM(F7:F58)</f>
        <v>0</v>
      </c>
    </row>
    <row r="62" spans="1:6" ht="15">
      <c r="A62" s="150"/>
      <c r="B62" s="151"/>
      <c r="C62" s="150"/>
      <c r="D62" s="150"/>
      <c r="E62" s="152"/>
      <c r="F62" s="153"/>
    </row>
    <row r="63" spans="1:6" ht="15.75">
      <c r="A63" s="116"/>
      <c r="B63" s="130"/>
      <c r="C63" s="116"/>
      <c r="D63" s="116"/>
      <c r="E63" s="117"/>
      <c r="F63" s="113"/>
    </row>
    <row r="64" spans="1:6" ht="15.75">
      <c r="A64" s="111" t="s">
        <v>0</v>
      </c>
      <c r="B64" s="129" t="s">
        <v>1</v>
      </c>
      <c r="C64" s="111" t="s">
        <v>2</v>
      </c>
      <c r="D64" s="111" t="s">
        <v>3</v>
      </c>
      <c r="E64" s="112" t="s">
        <v>4</v>
      </c>
      <c r="F64" s="113" t="s">
        <v>5</v>
      </c>
    </row>
    <row r="65" spans="1:6" ht="15.75">
      <c r="A65" s="111"/>
      <c r="B65" s="115" t="s">
        <v>98</v>
      </c>
      <c r="C65" s="111"/>
      <c r="D65" s="111"/>
      <c r="E65" s="112"/>
      <c r="F65" s="113"/>
    </row>
    <row r="66" spans="1:6" ht="15.75">
      <c r="A66" s="114"/>
      <c r="B66" s="115" t="s">
        <v>17</v>
      </c>
      <c r="C66" s="116"/>
      <c r="D66" s="116"/>
      <c r="E66" s="117"/>
      <c r="F66" s="118"/>
    </row>
    <row r="67" spans="1:6" ht="15.75">
      <c r="A67" s="114"/>
      <c r="B67" s="115" t="s">
        <v>32</v>
      </c>
      <c r="C67" s="116"/>
      <c r="D67" s="116"/>
      <c r="E67" s="117"/>
      <c r="F67" s="118"/>
    </row>
    <row r="68" spans="1:6" ht="15.75">
      <c r="A68" s="114"/>
      <c r="B68" s="115"/>
      <c r="C68" s="116"/>
      <c r="D68" s="116"/>
      <c r="E68" s="117"/>
      <c r="F68" s="118"/>
    </row>
    <row r="69" spans="1:6" ht="15.75">
      <c r="A69" s="114"/>
      <c r="B69" s="115" t="s">
        <v>197</v>
      </c>
      <c r="C69" s="116"/>
      <c r="D69" s="116"/>
      <c r="E69" s="117"/>
      <c r="F69" s="118"/>
    </row>
    <row r="70" spans="1:6" ht="15.75">
      <c r="A70" s="114"/>
      <c r="B70" s="115"/>
      <c r="C70" s="116"/>
      <c r="D70" s="116"/>
      <c r="E70" s="117"/>
      <c r="F70" s="118"/>
    </row>
    <row r="71" spans="1:6" ht="15">
      <c r="A71" s="114" t="s">
        <v>6</v>
      </c>
      <c r="B71" s="122" t="s">
        <v>96</v>
      </c>
      <c r="C71" s="116">
        <f>PRODUCT(61.64*0.2*0.3)</f>
        <v>3.6984000000000004</v>
      </c>
      <c r="D71" s="116" t="s">
        <v>86</v>
      </c>
      <c r="E71" s="117"/>
      <c r="F71" s="118">
        <f>+C71*E71</f>
        <v>0</v>
      </c>
    </row>
    <row r="72" spans="1:6" ht="15.75">
      <c r="A72" s="114"/>
      <c r="B72" s="115"/>
      <c r="C72" s="116"/>
      <c r="D72" s="116"/>
      <c r="E72" s="117"/>
      <c r="F72" s="118">
        <f>+C72*E72</f>
        <v>0</v>
      </c>
    </row>
    <row r="73" spans="1:6" ht="15.75">
      <c r="A73" s="114"/>
      <c r="B73" s="115" t="s">
        <v>33</v>
      </c>
      <c r="C73" s="114"/>
      <c r="D73" s="114"/>
      <c r="E73" s="117"/>
      <c r="F73" s="118"/>
    </row>
    <row r="74" spans="1:6" ht="15.75">
      <c r="A74" s="114"/>
      <c r="B74" s="115" t="s">
        <v>34</v>
      </c>
      <c r="C74" s="116"/>
      <c r="D74" s="116"/>
      <c r="E74" s="117"/>
      <c r="F74" s="118"/>
    </row>
    <row r="75" spans="1:6" ht="15">
      <c r="A75" s="114"/>
      <c r="B75" s="122"/>
      <c r="C75" s="116"/>
      <c r="D75" s="116"/>
      <c r="E75" s="117"/>
      <c r="F75" s="118"/>
    </row>
    <row r="76" spans="1:6" s="136" customFormat="1" ht="15">
      <c r="A76" s="131" t="s">
        <v>7</v>
      </c>
      <c r="B76" s="132" t="s">
        <v>180</v>
      </c>
      <c r="C76" s="133">
        <f>23*1.2*18*1.2*0.43</f>
        <v>256.3488</v>
      </c>
      <c r="D76" s="133" t="s">
        <v>124</v>
      </c>
      <c r="E76" s="134"/>
      <c r="F76" s="135"/>
    </row>
    <row r="77" spans="1:6" ht="15.75">
      <c r="A77" s="114"/>
      <c r="B77" s="115"/>
      <c r="C77" s="116"/>
      <c r="D77" s="116"/>
      <c r="E77" s="117"/>
      <c r="F77" s="118"/>
    </row>
    <row r="78" spans="1:6" s="136" customFormat="1" ht="15">
      <c r="A78" s="131" t="s">
        <v>8</v>
      </c>
      <c r="B78" s="132" t="s">
        <v>181</v>
      </c>
      <c r="C78" s="131">
        <f>46*2*1.2*0.63</f>
        <v>69.55199999999999</v>
      </c>
      <c r="D78" s="131" t="s">
        <v>124</v>
      </c>
      <c r="E78" s="134"/>
      <c r="F78" s="135"/>
    </row>
    <row r="79" spans="1:6" ht="15">
      <c r="A79" s="114"/>
      <c r="B79" s="122"/>
      <c r="C79" s="116"/>
      <c r="D79" s="116"/>
      <c r="E79" s="117"/>
      <c r="F79" s="118">
        <f>+C79*E79</f>
        <v>0</v>
      </c>
    </row>
    <row r="80" spans="1:6" ht="15.75">
      <c r="A80" s="114"/>
      <c r="B80" s="115" t="s">
        <v>184</v>
      </c>
      <c r="C80" s="114"/>
      <c r="D80" s="114"/>
      <c r="E80" s="117"/>
      <c r="F80" s="118">
        <f>+C80*E80</f>
        <v>0</v>
      </c>
    </row>
    <row r="81" spans="1:6" ht="15">
      <c r="A81" s="114"/>
      <c r="B81" s="122"/>
      <c r="C81" s="114"/>
      <c r="D81" s="114"/>
      <c r="E81" s="117"/>
      <c r="F81" s="118">
        <f>+C81*E81</f>
        <v>0</v>
      </c>
    </row>
    <row r="82" spans="1:6" ht="15">
      <c r="A82" s="114" t="s">
        <v>9</v>
      </c>
      <c r="B82" s="122" t="s">
        <v>93</v>
      </c>
      <c r="C82" s="114">
        <f>PRODUCT(61.64*0.3)</f>
        <v>18.492</v>
      </c>
      <c r="D82" s="114" t="s">
        <v>85</v>
      </c>
      <c r="E82" s="117"/>
      <c r="F82" s="118">
        <f>+C82*E82</f>
        <v>0</v>
      </c>
    </row>
    <row r="83" spans="1:6" ht="15.75" thickBot="1">
      <c r="A83" s="146"/>
      <c r="B83" s="147"/>
      <c r="C83" s="146"/>
      <c r="D83" s="146"/>
      <c r="E83" s="148"/>
      <c r="F83" s="149">
        <f>+C83*E83</f>
        <v>0</v>
      </c>
    </row>
    <row r="84" spans="1:6" ht="16.5" thickBot="1">
      <c r="A84" s="162"/>
      <c r="B84" s="163" t="s">
        <v>21</v>
      </c>
      <c r="C84" s="164"/>
      <c r="D84" s="164"/>
      <c r="E84" s="157"/>
      <c r="F84" s="158">
        <f>SUM(F71:F83)</f>
        <v>0</v>
      </c>
    </row>
    <row r="85" spans="1:6" ht="15">
      <c r="A85" s="160"/>
      <c r="B85" s="161"/>
      <c r="C85" s="160"/>
      <c r="D85" s="160"/>
      <c r="E85" s="152"/>
      <c r="F85" s="153"/>
    </row>
    <row r="86" spans="1:6" ht="15.75">
      <c r="A86" s="114"/>
      <c r="B86" s="115" t="s">
        <v>18</v>
      </c>
      <c r="C86" s="116"/>
      <c r="D86" s="116"/>
      <c r="E86" s="117"/>
      <c r="F86" s="118"/>
    </row>
    <row r="87" spans="1:6" ht="15.75">
      <c r="A87" s="114"/>
      <c r="B87" s="115" t="s">
        <v>35</v>
      </c>
      <c r="C87" s="116"/>
      <c r="D87" s="116"/>
      <c r="E87" s="117"/>
      <c r="F87" s="118"/>
    </row>
    <row r="88" spans="1:6" ht="15.75">
      <c r="A88" s="114"/>
      <c r="B88" s="115" t="s">
        <v>198</v>
      </c>
      <c r="C88" s="116"/>
      <c r="D88" s="116"/>
      <c r="E88" s="117"/>
      <c r="F88" s="118"/>
    </row>
    <row r="89" spans="1:6" ht="15.75">
      <c r="A89" s="114"/>
      <c r="B89" s="115"/>
      <c r="C89" s="116"/>
      <c r="D89" s="116"/>
      <c r="E89" s="117"/>
      <c r="F89" s="118"/>
    </row>
    <row r="90" spans="1:6" ht="15.75">
      <c r="A90" s="114"/>
      <c r="B90" s="115" t="s">
        <v>88</v>
      </c>
      <c r="C90" s="116"/>
      <c r="D90" s="116"/>
      <c r="E90" s="117"/>
      <c r="F90" s="118"/>
    </row>
    <row r="91" spans="1:6" s="179" customFormat="1" ht="18" customHeight="1">
      <c r="A91" s="119" t="s">
        <v>6</v>
      </c>
      <c r="B91" s="127" t="s">
        <v>245</v>
      </c>
      <c r="C91" s="143">
        <f>PRODUCT(61.64*3.35*0.2)</f>
        <v>41.2988</v>
      </c>
      <c r="D91" s="143" t="s">
        <v>86</v>
      </c>
      <c r="E91" s="139"/>
      <c r="F91" s="121">
        <f>+C91*E91</f>
        <v>0</v>
      </c>
    </row>
    <row r="92" spans="1:6" ht="15">
      <c r="A92" s="114"/>
      <c r="B92" s="122"/>
      <c r="C92" s="116"/>
      <c r="D92" s="116"/>
      <c r="E92" s="117"/>
      <c r="F92" s="118"/>
    </row>
    <row r="93" spans="1:6" ht="15.75">
      <c r="A93" s="114"/>
      <c r="B93" s="115" t="s">
        <v>219</v>
      </c>
      <c r="C93" s="116"/>
      <c r="D93" s="116"/>
      <c r="E93" s="117"/>
      <c r="F93" s="118"/>
    </row>
    <row r="94" spans="1:6" ht="17.25" customHeight="1">
      <c r="A94" s="114"/>
      <c r="B94" s="122" t="s">
        <v>252</v>
      </c>
      <c r="C94" s="116">
        <f>PRODUCT(60*1.1*0.2)</f>
        <v>13.200000000000001</v>
      </c>
      <c r="D94" s="116" t="s">
        <v>86</v>
      </c>
      <c r="E94" s="117"/>
      <c r="F94" s="118"/>
    </row>
    <row r="95" spans="1:6" ht="15">
      <c r="A95" s="114"/>
      <c r="B95" s="122"/>
      <c r="C95" s="116"/>
      <c r="D95" s="116"/>
      <c r="E95" s="117"/>
      <c r="F95" s="118"/>
    </row>
    <row r="96" spans="1:6" ht="15">
      <c r="A96" s="114" t="s">
        <v>7</v>
      </c>
      <c r="B96" s="122" t="s">
        <v>104</v>
      </c>
      <c r="C96" s="114"/>
      <c r="D96" s="114"/>
      <c r="E96" s="117"/>
      <c r="F96" s="118"/>
    </row>
    <row r="97" spans="1:6" ht="15">
      <c r="A97" s="114"/>
      <c r="B97" s="122" t="s">
        <v>36</v>
      </c>
      <c r="C97" s="114">
        <v>61.64</v>
      </c>
      <c r="D97" s="114" t="s">
        <v>87</v>
      </c>
      <c r="E97" s="117"/>
      <c r="F97" s="118">
        <f>+C97*E97</f>
        <v>0</v>
      </c>
    </row>
    <row r="98" spans="1:6" ht="15.75" thickBot="1">
      <c r="A98" s="165"/>
      <c r="B98" s="166"/>
      <c r="C98" s="165"/>
      <c r="D98" s="165"/>
      <c r="E98" s="148"/>
      <c r="F98" s="149">
        <f>+C98*E98</f>
        <v>0</v>
      </c>
    </row>
    <row r="99" spans="1:6" ht="16.5" thickBot="1">
      <c r="A99" s="162"/>
      <c r="B99" s="163" t="s">
        <v>21</v>
      </c>
      <c r="C99" s="164"/>
      <c r="D99" s="164"/>
      <c r="E99" s="157"/>
      <c r="F99" s="158">
        <f>SUM(F91:F98)</f>
        <v>0</v>
      </c>
    </row>
    <row r="100" spans="1:6" ht="15">
      <c r="A100" s="160"/>
      <c r="B100" s="161"/>
      <c r="C100" s="160"/>
      <c r="D100" s="160"/>
      <c r="E100" s="152"/>
      <c r="F100" s="153"/>
    </row>
    <row r="101" spans="1:6" ht="15.75">
      <c r="A101" s="114"/>
      <c r="B101" s="115" t="s">
        <v>37</v>
      </c>
      <c r="C101" s="116"/>
      <c r="D101" s="116"/>
      <c r="E101" s="117"/>
      <c r="F101" s="118"/>
    </row>
    <row r="102" spans="1:6" ht="15.75">
      <c r="A102" s="114"/>
      <c r="B102" s="115" t="s">
        <v>234</v>
      </c>
      <c r="C102" s="116"/>
      <c r="D102" s="116"/>
      <c r="E102" s="117"/>
      <c r="F102" s="118"/>
    </row>
    <row r="103" spans="1:6" ht="15.75">
      <c r="A103" s="114"/>
      <c r="B103" s="115" t="s">
        <v>105</v>
      </c>
      <c r="C103" s="116"/>
      <c r="D103" s="116"/>
      <c r="E103" s="117"/>
      <c r="F103" s="118"/>
    </row>
    <row r="104" spans="1:6" ht="15.75">
      <c r="A104" s="114"/>
      <c r="B104" s="115" t="s">
        <v>106</v>
      </c>
      <c r="C104" s="116"/>
      <c r="D104" s="116"/>
      <c r="E104" s="117"/>
      <c r="F104" s="118">
        <f>+C104*E104</f>
        <v>0</v>
      </c>
    </row>
    <row r="105" spans="1:6" ht="15">
      <c r="A105" s="114" t="s">
        <v>6</v>
      </c>
      <c r="B105" s="122" t="s">
        <v>107</v>
      </c>
      <c r="C105" s="116">
        <f>PRODUCT(196*0.15)</f>
        <v>29.4</v>
      </c>
      <c r="D105" s="116" t="s">
        <v>86</v>
      </c>
      <c r="E105" s="117">
        <f>SUM(E36)</f>
        <v>0</v>
      </c>
      <c r="F105" s="118">
        <f>+C105*E105</f>
        <v>0</v>
      </c>
    </row>
    <row r="106" spans="1:6" ht="15">
      <c r="A106" s="114"/>
      <c r="B106" s="122"/>
      <c r="C106" s="116"/>
      <c r="D106" s="116"/>
      <c r="E106" s="117"/>
      <c r="F106" s="118"/>
    </row>
    <row r="107" spans="1:6" ht="15.75">
      <c r="A107" s="114"/>
      <c r="B107" s="115" t="s">
        <v>33</v>
      </c>
      <c r="C107" s="114"/>
      <c r="D107" s="114"/>
      <c r="E107" s="117"/>
      <c r="F107" s="118">
        <f aca="true" t="shared" si="0" ref="F107:F113">+C107*E107</f>
        <v>0</v>
      </c>
    </row>
    <row r="108" spans="1:6" ht="15.75">
      <c r="A108" s="114"/>
      <c r="B108" s="115" t="s">
        <v>34</v>
      </c>
      <c r="C108" s="116"/>
      <c r="D108" s="116"/>
      <c r="E108" s="117">
        <v>0</v>
      </c>
      <c r="F108" s="118">
        <f t="shared" si="0"/>
        <v>0</v>
      </c>
    </row>
    <row r="109" spans="1:6" ht="15">
      <c r="A109" s="114"/>
      <c r="B109" s="122"/>
      <c r="C109" s="116"/>
      <c r="D109" s="116"/>
      <c r="E109" s="117"/>
      <c r="F109" s="118">
        <f t="shared" si="0"/>
        <v>0</v>
      </c>
    </row>
    <row r="110" spans="1:6" s="136" customFormat="1" ht="15">
      <c r="A110" s="131" t="s">
        <v>12</v>
      </c>
      <c r="B110" s="132" t="s">
        <v>113</v>
      </c>
      <c r="C110" s="133">
        <f>80*5*0.63*1.2</f>
        <v>302.4</v>
      </c>
      <c r="D110" s="133" t="s">
        <v>124</v>
      </c>
      <c r="E110" s="134"/>
      <c r="F110" s="135">
        <f t="shared" si="0"/>
        <v>0</v>
      </c>
    </row>
    <row r="111" spans="1:6" ht="15.75">
      <c r="A111" s="114"/>
      <c r="B111" s="115"/>
      <c r="C111" s="116"/>
      <c r="D111" s="116"/>
      <c r="E111" s="117"/>
      <c r="F111" s="118">
        <f t="shared" si="0"/>
        <v>0</v>
      </c>
    </row>
    <row r="112" spans="1:6" s="136" customFormat="1" ht="15">
      <c r="A112" s="131"/>
      <c r="B112" s="132" t="s">
        <v>181</v>
      </c>
      <c r="C112" s="131">
        <f>45*13*0.63*1.2</f>
        <v>442.26</v>
      </c>
      <c r="D112" s="131" t="s">
        <v>124</v>
      </c>
      <c r="E112" s="134">
        <f>SUM(E110)</f>
        <v>0</v>
      </c>
      <c r="F112" s="135">
        <f t="shared" si="0"/>
        <v>0</v>
      </c>
    </row>
    <row r="113" spans="1:6" ht="15.75">
      <c r="A113" s="114"/>
      <c r="B113" s="129"/>
      <c r="C113" s="114"/>
      <c r="D113" s="114"/>
      <c r="E113" s="117"/>
      <c r="F113" s="118">
        <f t="shared" si="0"/>
        <v>0</v>
      </c>
    </row>
    <row r="114" spans="1:6" ht="15.75">
      <c r="A114" s="114"/>
      <c r="B114" s="115" t="s">
        <v>185</v>
      </c>
      <c r="C114" s="114"/>
      <c r="D114" s="114"/>
      <c r="E114" s="117"/>
      <c r="F114" s="118">
        <f>+C114*E114</f>
        <v>0</v>
      </c>
    </row>
    <row r="115" spans="1:6" ht="15.75">
      <c r="A115" s="114" t="s">
        <v>7</v>
      </c>
      <c r="B115" s="137" t="s">
        <v>108</v>
      </c>
      <c r="C115" s="114">
        <f>SUM(C105)</f>
        <v>29.4</v>
      </c>
      <c r="D115" s="114" t="s">
        <v>85</v>
      </c>
      <c r="E115" s="117"/>
      <c r="F115" s="118">
        <f>+C115*E115</f>
        <v>0</v>
      </c>
    </row>
    <row r="116" spans="1:6" ht="15.75">
      <c r="A116" s="114"/>
      <c r="B116" s="138"/>
      <c r="C116" s="114"/>
      <c r="D116" s="114"/>
      <c r="E116" s="117"/>
      <c r="F116" s="118">
        <f>+C116*E116</f>
        <v>0</v>
      </c>
    </row>
    <row r="117" spans="1:6" ht="15.75">
      <c r="A117" s="114" t="s">
        <v>8</v>
      </c>
      <c r="B117" s="137" t="s">
        <v>109</v>
      </c>
      <c r="C117" s="114">
        <f>SUM(C115)</f>
        <v>29.4</v>
      </c>
      <c r="D117" s="114" t="s">
        <v>85</v>
      </c>
      <c r="E117" s="117">
        <f>SUM(E115)</f>
        <v>0</v>
      </c>
      <c r="F117" s="118">
        <f>+C117*E117</f>
        <v>0</v>
      </c>
    </row>
    <row r="118" spans="1:6" ht="16.5" thickBot="1">
      <c r="A118" s="146"/>
      <c r="B118" s="180"/>
      <c r="C118" s="146"/>
      <c r="D118" s="146"/>
      <c r="E118" s="148"/>
      <c r="F118" s="149"/>
    </row>
    <row r="119" spans="1:6" ht="16.5" thickBot="1">
      <c r="A119" s="162"/>
      <c r="B119" s="163" t="s">
        <v>20</v>
      </c>
      <c r="C119" s="164"/>
      <c r="D119" s="164"/>
      <c r="E119" s="157"/>
      <c r="F119" s="158">
        <f>SUM(F102:F118)</f>
        <v>0</v>
      </c>
    </row>
    <row r="120" spans="1:6" ht="15">
      <c r="A120" s="160"/>
      <c r="B120" s="161"/>
      <c r="C120" s="160"/>
      <c r="D120" s="160"/>
      <c r="E120" s="152"/>
      <c r="F120" s="153"/>
    </row>
    <row r="121" spans="1:6" ht="15.75">
      <c r="A121" s="111" t="s">
        <v>0</v>
      </c>
      <c r="B121" s="129" t="s">
        <v>1</v>
      </c>
      <c r="C121" s="111" t="s">
        <v>2</v>
      </c>
      <c r="D121" s="111" t="s">
        <v>3</v>
      </c>
      <c r="E121" s="112" t="s">
        <v>4</v>
      </c>
      <c r="F121" s="113" t="s">
        <v>5</v>
      </c>
    </row>
    <row r="122" spans="1:6" ht="15.75">
      <c r="A122" s="111"/>
      <c r="B122" s="115" t="s">
        <v>98</v>
      </c>
      <c r="C122" s="111"/>
      <c r="D122" s="111"/>
      <c r="E122" s="112"/>
      <c r="F122" s="113"/>
    </row>
    <row r="123" spans="1:6" ht="15.75">
      <c r="A123" s="114"/>
      <c r="B123" s="115" t="s">
        <v>39</v>
      </c>
      <c r="C123" s="116"/>
      <c r="D123" s="116"/>
      <c r="E123" s="117"/>
      <c r="F123" s="118"/>
    </row>
    <row r="124" spans="1:6" ht="15.75">
      <c r="A124" s="114"/>
      <c r="B124" s="115" t="s">
        <v>19</v>
      </c>
      <c r="C124" s="116"/>
      <c r="D124" s="116"/>
      <c r="E124" s="117"/>
      <c r="F124" s="118"/>
    </row>
    <row r="125" spans="1:6" ht="15.75">
      <c r="A125" s="114"/>
      <c r="B125" s="115" t="s">
        <v>43</v>
      </c>
      <c r="C125" s="114"/>
      <c r="D125" s="114"/>
      <c r="E125" s="117"/>
      <c r="F125" s="118">
        <f aca="true" t="shared" si="1" ref="F125:F136">+C125*E125</f>
        <v>0</v>
      </c>
    </row>
    <row r="126" spans="1:6" ht="15.75">
      <c r="A126" s="114"/>
      <c r="B126" s="115" t="s">
        <v>44</v>
      </c>
      <c r="C126" s="114"/>
      <c r="D126" s="114"/>
      <c r="E126" s="117"/>
      <c r="F126" s="118">
        <f t="shared" si="1"/>
        <v>0</v>
      </c>
    </row>
    <row r="127" spans="1:6" ht="15.75">
      <c r="A127" s="114"/>
      <c r="B127" s="115" t="s">
        <v>45</v>
      </c>
      <c r="C127" s="114"/>
      <c r="D127" s="114"/>
      <c r="E127" s="117"/>
      <c r="F127" s="118">
        <f t="shared" si="1"/>
        <v>0</v>
      </c>
    </row>
    <row r="128" spans="1:6" ht="15">
      <c r="A128" s="119" t="s">
        <v>6</v>
      </c>
      <c r="B128" s="125" t="s">
        <v>246</v>
      </c>
      <c r="C128" s="116">
        <v>5</v>
      </c>
      <c r="D128" s="116" t="s">
        <v>84</v>
      </c>
      <c r="E128" s="117"/>
      <c r="F128" s="118">
        <f t="shared" si="1"/>
        <v>0</v>
      </c>
    </row>
    <row r="129" spans="1:6" ht="15">
      <c r="A129" s="119"/>
      <c r="B129" s="125"/>
      <c r="C129" s="116"/>
      <c r="D129" s="116"/>
      <c r="E129" s="117"/>
      <c r="F129" s="118"/>
    </row>
    <row r="130" spans="1:6" ht="16.5" customHeight="1">
      <c r="A130" s="119"/>
      <c r="B130" s="125" t="s">
        <v>253</v>
      </c>
      <c r="C130" s="116">
        <v>7</v>
      </c>
      <c r="D130" s="116" t="s">
        <v>84</v>
      </c>
      <c r="E130" s="117"/>
      <c r="F130" s="118"/>
    </row>
    <row r="131" spans="1:6" ht="15">
      <c r="A131" s="114"/>
      <c r="B131" s="122"/>
      <c r="C131" s="116"/>
      <c r="D131" s="116"/>
      <c r="E131" s="117"/>
      <c r="F131" s="118"/>
    </row>
    <row r="132" spans="1:6" ht="15.75">
      <c r="A132" s="114"/>
      <c r="B132" s="115" t="s">
        <v>40</v>
      </c>
      <c r="C132" s="114"/>
      <c r="D132" s="114"/>
      <c r="E132" s="117"/>
      <c r="F132" s="118">
        <f t="shared" si="1"/>
        <v>0</v>
      </c>
    </row>
    <row r="133" spans="1:6" ht="15">
      <c r="A133" s="114" t="s">
        <v>7</v>
      </c>
      <c r="B133" s="122" t="s">
        <v>41</v>
      </c>
      <c r="C133" s="114"/>
      <c r="D133" s="114"/>
      <c r="E133" s="117"/>
      <c r="F133" s="118">
        <f t="shared" si="1"/>
        <v>0</v>
      </c>
    </row>
    <row r="134" spans="1:6" ht="15">
      <c r="A134" s="114"/>
      <c r="B134" s="122" t="s">
        <v>42</v>
      </c>
      <c r="C134" s="114">
        <v>5</v>
      </c>
      <c r="D134" s="114" t="s">
        <v>84</v>
      </c>
      <c r="E134" s="117"/>
      <c r="F134" s="118">
        <f t="shared" si="1"/>
        <v>0</v>
      </c>
    </row>
    <row r="135" spans="1:6" ht="15">
      <c r="A135" s="114"/>
      <c r="B135" s="122"/>
      <c r="C135" s="114"/>
      <c r="D135" s="114"/>
      <c r="E135" s="117"/>
      <c r="F135" s="118">
        <f t="shared" si="1"/>
        <v>0</v>
      </c>
    </row>
    <row r="136" spans="1:6" ht="15">
      <c r="A136" s="114"/>
      <c r="B136" s="122" t="s">
        <v>95</v>
      </c>
      <c r="C136" s="114">
        <v>5</v>
      </c>
      <c r="D136" s="114" t="s">
        <v>84</v>
      </c>
      <c r="E136" s="117"/>
      <c r="F136" s="118">
        <f t="shared" si="1"/>
        <v>0</v>
      </c>
    </row>
    <row r="137" spans="1:6" ht="15.75">
      <c r="A137" s="111"/>
      <c r="B137" s="115" t="s">
        <v>47</v>
      </c>
      <c r="C137" s="111"/>
      <c r="D137" s="111"/>
      <c r="E137" s="112"/>
      <c r="F137" s="113"/>
    </row>
    <row r="138" spans="1:6" ht="15">
      <c r="A138" s="114" t="s">
        <v>8</v>
      </c>
      <c r="B138" s="122" t="s">
        <v>48</v>
      </c>
      <c r="C138" s="116"/>
      <c r="D138" s="116"/>
      <c r="E138" s="117"/>
      <c r="F138" s="118"/>
    </row>
    <row r="139" spans="1:6" ht="15">
      <c r="A139" s="114"/>
      <c r="B139" s="122" t="s">
        <v>49</v>
      </c>
      <c r="C139" s="116">
        <v>7.5</v>
      </c>
      <c r="D139" s="116" t="s">
        <v>87</v>
      </c>
      <c r="E139" s="117"/>
      <c r="F139" s="118">
        <f aca="true" t="shared" si="2" ref="F139:F147">+C139*E139</f>
        <v>0</v>
      </c>
    </row>
    <row r="140" spans="1:6" ht="15">
      <c r="A140" s="114"/>
      <c r="B140" s="122"/>
      <c r="C140" s="116"/>
      <c r="D140" s="116"/>
      <c r="E140" s="117"/>
      <c r="F140" s="118">
        <f t="shared" si="2"/>
        <v>0</v>
      </c>
    </row>
    <row r="141" spans="1:6" ht="15.75">
      <c r="A141" s="114"/>
      <c r="B141" s="115" t="s">
        <v>50</v>
      </c>
      <c r="C141" s="114"/>
      <c r="D141" s="114"/>
      <c r="E141" s="117"/>
      <c r="F141" s="118">
        <f t="shared" si="2"/>
        <v>0</v>
      </c>
    </row>
    <row r="142" spans="1:6" ht="15">
      <c r="A142" s="114" t="s">
        <v>9</v>
      </c>
      <c r="B142" s="125" t="s">
        <v>51</v>
      </c>
      <c r="C142" s="114"/>
      <c r="D142" s="114"/>
      <c r="E142" s="117"/>
      <c r="F142" s="118">
        <f t="shared" si="2"/>
        <v>0</v>
      </c>
    </row>
    <row r="143" spans="1:6" ht="15">
      <c r="A143" s="114"/>
      <c r="B143" s="122" t="s">
        <v>52</v>
      </c>
      <c r="C143" s="114">
        <f>PRODUCT(1.5*1.5*5)</f>
        <v>11.25</v>
      </c>
      <c r="D143" s="114" t="s">
        <v>85</v>
      </c>
      <c r="E143" s="117"/>
      <c r="F143" s="118">
        <f t="shared" si="2"/>
        <v>0</v>
      </c>
    </row>
    <row r="144" spans="1:6" ht="15">
      <c r="A144" s="114"/>
      <c r="B144" s="122"/>
      <c r="C144" s="114"/>
      <c r="D144" s="114"/>
      <c r="E144" s="117"/>
      <c r="F144" s="118">
        <f t="shared" si="2"/>
        <v>0</v>
      </c>
    </row>
    <row r="145" spans="1:6" ht="15.75">
      <c r="A145" s="114"/>
      <c r="B145" s="115" t="s">
        <v>38</v>
      </c>
      <c r="C145" s="114"/>
      <c r="D145" s="114"/>
      <c r="E145" s="117"/>
      <c r="F145" s="118">
        <f t="shared" si="2"/>
        <v>0</v>
      </c>
    </row>
    <row r="146" spans="1:6" ht="15.75">
      <c r="A146" s="114"/>
      <c r="B146" s="115" t="s">
        <v>53</v>
      </c>
      <c r="C146" s="114"/>
      <c r="D146" s="114"/>
      <c r="E146" s="117"/>
      <c r="F146" s="118">
        <f t="shared" si="2"/>
        <v>0</v>
      </c>
    </row>
    <row r="147" spans="1:6" ht="15">
      <c r="A147" s="114" t="s">
        <v>10</v>
      </c>
      <c r="B147" s="122" t="s">
        <v>54</v>
      </c>
      <c r="C147" s="114">
        <f>PRODUCT(1.5*5)</f>
        <v>7.5</v>
      </c>
      <c r="D147" s="114" t="s">
        <v>87</v>
      </c>
      <c r="E147" s="117"/>
      <c r="F147" s="118">
        <f t="shared" si="2"/>
        <v>0</v>
      </c>
    </row>
    <row r="148" spans="1:6" ht="15.75" thickBot="1">
      <c r="A148" s="146"/>
      <c r="B148" s="147"/>
      <c r="C148" s="146"/>
      <c r="D148" s="146"/>
      <c r="E148" s="148"/>
      <c r="F148" s="149"/>
    </row>
    <row r="149" spans="1:6" ht="16.5" thickBot="1">
      <c r="A149" s="154"/>
      <c r="B149" s="155" t="s">
        <v>203</v>
      </c>
      <c r="C149" s="156"/>
      <c r="D149" s="156"/>
      <c r="E149" s="157"/>
      <c r="F149" s="158">
        <f>SUM(F128:F148)</f>
        <v>0</v>
      </c>
    </row>
    <row r="150" spans="1:6" ht="15.75">
      <c r="A150" s="167"/>
      <c r="B150" s="168"/>
      <c r="C150" s="167"/>
      <c r="D150" s="167"/>
      <c r="E150" s="169"/>
      <c r="F150" s="170"/>
    </row>
    <row r="151" spans="1:6" ht="15.75">
      <c r="A151" s="111"/>
      <c r="B151" s="115" t="s">
        <v>98</v>
      </c>
      <c r="C151" s="111"/>
      <c r="D151" s="111"/>
      <c r="E151" s="112"/>
      <c r="F151" s="113"/>
    </row>
    <row r="152" spans="1:6" ht="15.75">
      <c r="A152" s="114"/>
      <c r="B152" s="115" t="s">
        <v>55</v>
      </c>
      <c r="C152" s="116"/>
      <c r="D152" s="116"/>
      <c r="E152" s="117"/>
      <c r="F152" s="118"/>
    </row>
    <row r="153" spans="1:6" ht="15.75">
      <c r="A153" s="114"/>
      <c r="B153" s="115" t="s">
        <v>56</v>
      </c>
      <c r="C153" s="116"/>
      <c r="D153" s="116"/>
      <c r="E153" s="117"/>
      <c r="F153" s="118"/>
    </row>
    <row r="154" spans="1:6" ht="15.75">
      <c r="A154" s="114"/>
      <c r="B154" s="115" t="s">
        <v>57</v>
      </c>
      <c r="C154" s="116"/>
      <c r="D154" s="116"/>
      <c r="E154" s="117"/>
      <c r="F154" s="118"/>
    </row>
    <row r="155" spans="1:6" ht="15.75">
      <c r="A155" s="114"/>
      <c r="B155" s="115" t="s">
        <v>58</v>
      </c>
      <c r="C155" s="116"/>
      <c r="D155" s="116"/>
      <c r="E155" s="117"/>
      <c r="F155" s="118"/>
    </row>
    <row r="156" spans="1:6" ht="15.75">
      <c r="A156" s="114"/>
      <c r="B156" s="115" t="s">
        <v>61</v>
      </c>
      <c r="C156" s="116"/>
      <c r="D156" s="116"/>
      <c r="E156" s="117"/>
      <c r="F156" s="118"/>
    </row>
    <row r="157" spans="1:6" ht="15.75">
      <c r="A157" s="114"/>
      <c r="B157" s="115" t="s">
        <v>59</v>
      </c>
      <c r="C157" s="116"/>
      <c r="D157" s="116"/>
      <c r="E157" s="117"/>
      <c r="F157" s="118"/>
    </row>
    <row r="158" spans="1:6" ht="15.75">
      <c r="A158" s="114"/>
      <c r="B158" s="115" t="s">
        <v>60</v>
      </c>
      <c r="C158" s="116"/>
      <c r="D158" s="116"/>
      <c r="E158" s="117"/>
      <c r="F158" s="118"/>
    </row>
    <row r="159" spans="1:6" ht="15.75">
      <c r="A159" s="114"/>
      <c r="B159" s="115"/>
      <c r="C159" s="116"/>
      <c r="D159" s="116"/>
      <c r="E159" s="117"/>
      <c r="F159" s="118"/>
    </row>
    <row r="160" spans="1:6" ht="15">
      <c r="A160" s="114" t="s">
        <v>8</v>
      </c>
      <c r="B160" s="122" t="s">
        <v>254</v>
      </c>
      <c r="C160" s="116">
        <v>2</v>
      </c>
      <c r="D160" s="116" t="s">
        <v>84</v>
      </c>
      <c r="E160" s="117"/>
      <c r="F160" s="118">
        <f aca="true" t="shared" si="3" ref="F160:F173">+C160*E160</f>
        <v>0</v>
      </c>
    </row>
    <row r="161" spans="1:6" ht="15">
      <c r="A161" s="114"/>
      <c r="B161" s="122"/>
      <c r="C161" s="116"/>
      <c r="D161" s="116"/>
      <c r="E161" s="117"/>
      <c r="F161" s="118"/>
    </row>
    <row r="162" spans="1:6" ht="15.75">
      <c r="A162" s="114"/>
      <c r="B162" s="129" t="s">
        <v>200</v>
      </c>
      <c r="C162" s="116"/>
      <c r="D162" s="116"/>
      <c r="E162" s="117"/>
      <c r="F162" s="118"/>
    </row>
    <row r="163" spans="1:6" ht="15">
      <c r="A163" s="114"/>
      <c r="B163" s="122" t="s">
        <v>110</v>
      </c>
      <c r="C163" s="116">
        <v>1</v>
      </c>
      <c r="D163" s="116" t="s">
        <v>84</v>
      </c>
      <c r="E163" s="117"/>
      <c r="F163" s="118">
        <f>+C163*E163</f>
        <v>0</v>
      </c>
    </row>
    <row r="164" spans="1:6" ht="15.75">
      <c r="A164" s="114"/>
      <c r="B164" s="115"/>
      <c r="C164" s="114"/>
      <c r="D164" s="114"/>
      <c r="E164" s="117"/>
      <c r="F164" s="118"/>
    </row>
    <row r="165" spans="1:6" ht="15">
      <c r="A165" s="114"/>
      <c r="B165" s="122"/>
      <c r="C165" s="114"/>
      <c r="D165" s="114"/>
      <c r="E165" s="117"/>
      <c r="F165" s="118"/>
    </row>
    <row r="166" spans="1:6" ht="15">
      <c r="A166" s="114"/>
      <c r="B166" s="122"/>
      <c r="C166" s="114"/>
      <c r="D166" s="114"/>
      <c r="E166" s="117"/>
      <c r="F166" s="118"/>
    </row>
    <row r="167" spans="1:6" ht="15.75">
      <c r="A167" s="114"/>
      <c r="B167" s="115" t="s">
        <v>62</v>
      </c>
      <c r="C167" s="114"/>
      <c r="D167" s="114"/>
      <c r="E167" s="117"/>
      <c r="F167" s="118">
        <f t="shared" si="3"/>
        <v>0</v>
      </c>
    </row>
    <row r="168" spans="1:6" ht="15">
      <c r="A168" s="114" t="s">
        <v>9</v>
      </c>
      <c r="B168" s="122" t="s">
        <v>63</v>
      </c>
      <c r="C168" s="114">
        <v>5</v>
      </c>
      <c r="D168" s="114" t="s">
        <v>84</v>
      </c>
      <c r="E168" s="117"/>
      <c r="F168" s="118">
        <f t="shared" si="3"/>
        <v>0</v>
      </c>
    </row>
    <row r="169" spans="1:6" ht="15">
      <c r="A169" s="114" t="s">
        <v>10</v>
      </c>
      <c r="B169" s="122" t="s">
        <v>64</v>
      </c>
      <c r="C169" s="114">
        <v>5</v>
      </c>
      <c r="D169" s="114" t="s">
        <v>84</v>
      </c>
      <c r="E169" s="117"/>
      <c r="F169" s="118">
        <f t="shared" si="3"/>
        <v>0</v>
      </c>
    </row>
    <row r="170" spans="1:6" ht="15">
      <c r="A170" s="114"/>
      <c r="B170" s="122"/>
      <c r="C170" s="114"/>
      <c r="D170" s="114"/>
      <c r="E170" s="117">
        <v>0</v>
      </c>
      <c r="F170" s="118">
        <f t="shared" si="3"/>
        <v>0</v>
      </c>
    </row>
    <row r="171" spans="1:6" ht="15.75">
      <c r="A171" s="114"/>
      <c r="B171" s="115" t="s">
        <v>65</v>
      </c>
      <c r="C171" s="114"/>
      <c r="D171" s="114"/>
      <c r="E171" s="117"/>
      <c r="F171" s="118">
        <f t="shared" si="3"/>
        <v>0</v>
      </c>
    </row>
    <row r="172" spans="1:6" ht="15.75">
      <c r="A172" s="114"/>
      <c r="B172" s="115" t="s">
        <v>66</v>
      </c>
      <c r="C172" s="114"/>
      <c r="D172" s="114"/>
      <c r="E172" s="117"/>
      <c r="F172" s="118">
        <f t="shared" si="3"/>
        <v>0</v>
      </c>
    </row>
    <row r="173" spans="1:6" ht="15">
      <c r="A173" s="114" t="s">
        <v>11</v>
      </c>
      <c r="B173" s="122" t="s">
        <v>67</v>
      </c>
      <c r="C173" s="114">
        <f>PRODUCT(1.8*2.4*2*2)</f>
        <v>17.28</v>
      </c>
      <c r="D173" s="114" t="s">
        <v>85</v>
      </c>
      <c r="E173" s="117"/>
      <c r="F173" s="118">
        <f t="shared" si="3"/>
        <v>0</v>
      </c>
    </row>
    <row r="174" spans="1:6" ht="15.75">
      <c r="A174" s="114"/>
      <c r="B174" s="115"/>
      <c r="C174" s="114"/>
      <c r="D174" s="114"/>
      <c r="E174" s="117"/>
      <c r="F174" s="118"/>
    </row>
    <row r="175" spans="1:6" ht="15">
      <c r="A175" s="114"/>
      <c r="B175" s="122" t="s">
        <v>200</v>
      </c>
      <c r="C175" s="114">
        <f>PRODUCT(0.9*2.4*2)</f>
        <v>4.32</v>
      </c>
      <c r="D175" s="114" t="s">
        <v>85</v>
      </c>
      <c r="E175" s="117"/>
      <c r="F175" s="118">
        <f>+C175*E175</f>
        <v>0</v>
      </c>
    </row>
    <row r="176" spans="1:6" ht="15.75" thickBot="1">
      <c r="A176" s="165"/>
      <c r="B176" s="147"/>
      <c r="C176" s="165"/>
      <c r="D176" s="146"/>
      <c r="E176" s="148"/>
      <c r="F176" s="149">
        <f>+C176*E176</f>
        <v>0</v>
      </c>
    </row>
    <row r="177" spans="1:6" ht="16.5" thickBot="1">
      <c r="A177" s="162"/>
      <c r="B177" s="163" t="s">
        <v>204</v>
      </c>
      <c r="C177" s="164"/>
      <c r="D177" s="164"/>
      <c r="E177" s="157"/>
      <c r="F177" s="158">
        <f>SUM(F160:F176)</f>
        <v>0</v>
      </c>
    </row>
    <row r="178" spans="1:6" ht="15.75">
      <c r="A178" s="160"/>
      <c r="B178" s="171"/>
      <c r="C178" s="160"/>
      <c r="D178" s="160"/>
      <c r="E178" s="152"/>
      <c r="F178" s="170"/>
    </row>
    <row r="179" spans="1:6" ht="15.75">
      <c r="A179" s="111" t="s">
        <v>0</v>
      </c>
      <c r="B179" s="129" t="s">
        <v>1</v>
      </c>
      <c r="C179" s="111" t="s">
        <v>2</v>
      </c>
      <c r="D179" s="111" t="s">
        <v>3</v>
      </c>
      <c r="E179" s="112" t="s">
        <v>4</v>
      </c>
      <c r="F179" s="113" t="s">
        <v>5</v>
      </c>
    </row>
    <row r="180" spans="1:6" ht="15.75">
      <c r="A180" s="111"/>
      <c r="B180" s="115" t="s">
        <v>98</v>
      </c>
      <c r="C180" s="111"/>
      <c r="D180" s="111"/>
      <c r="E180" s="112"/>
      <c r="F180" s="113"/>
    </row>
    <row r="181" spans="1:6" ht="15.75">
      <c r="A181" s="114"/>
      <c r="B181" s="115" t="s">
        <v>69</v>
      </c>
      <c r="C181" s="116"/>
      <c r="D181" s="116"/>
      <c r="E181" s="117"/>
      <c r="F181" s="118"/>
    </row>
    <row r="182" spans="1:6" ht="15.75">
      <c r="A182" s="114"/>
      <c r="B182" s="115" t="s">
        <v>70</v>
      </c>
      <c r="C182" s="116"/>
      <c r="D182" s="116"/>
      <c r="E182" s="117"/>
      <c r="F182" s="118"/>
    </row>
    <row r="183" spans="1:6" ht="15.75">
      <c r="A183" s="114"/>
      <c r="B183" s="129" t="s">
        <v>186</v>
      </c>
      <c r="C183" s="116"/>
      <c r="D183" s="116"/>
      <c r="E183" s="117"/>
      <c r="F183" s="118">
        <f aca="true" t="shared" si="4" ref="F183:F203">+C183*E183</f>
        <v>0</v>
      </c>
    </row>
    <row r="184" spans="1:6" ht="15.75">
      <c r="A184" s="114"/>
      <c r="B184" s="129"/>
      <c r="C184" s="116"/>
      <c r="D184" s="116"/>
      <c r="E184" s="117"/>
      <c r="F184" s="118"/>
    </row>
    <row r="185" spans="1:6" ht="15">
      <c r="A185" s="114" t="s">
        <v>6</v>
      </c>
      <c r="B185" s="122" t="s">
        <v>187</v>
      </c>
      <c r="C185" s="116">
        <v>196</v>
      </c>
      <c r="D185" s="116" t="s">
        <v>85</v>
      </c>
      <c r="E185" s="117"/>
      <c r="F185" s="118">
        <f t="shared" si="4"/>
        <v>0</v>
      </c>
    </row>
    <row r="186" spans="1:6" ht="15">
      <c r="A186" s="114"/>
      <c r="B186" s="122"/>
      <c r="C186" s="116"/>
      <c r="D186" s="116"/>
      <c r="E186" s="117"/>
      <c r="F186" s="118">
        <f t="shared" si="4"/>
        <v>0</v>
      </c>
    </row>
    <row r="187" spans="1:6" ht="15.75">
      <c r="A187" s="114"/>
      <c r="B187" s="115" t="s">
        <v>71</v>
      </c>
      <c r="C187" s="114"/>
      <c r="D187" s="114"/>
      <c r="E187" s="117"/>
      <c r="F187" s="118">
        <f t="shared" si="4"/>
        <v>0</v>
      </c>
    </row>
    <row r="188" spans="1:6" ht="15.75">
      <c r="A188" s="114"/>
      <c r="B188" s="115"/>
      <c r="C188" s="114"/>
      <c r="D188" s="114"/>
      <c r="E188" s="117"/>
      <c r="F188" s="118"/>
    </row>
    <row r="189" spans="1:6" ht="15">
      <c r="A189" s="114" t="s">
        <v>7</v>
      </c>
      <c r="B189" s="122" t="s">
        <v>201</v>
      </c>
      <c r="C189" s="114">
        <f>PRODUCT(61.64*3.35*2)</f>
        <v>412.988</v>
      </c>
      <c r="D189" s="114" t="s">
        <v>85</v>
      </c>
      <c r="E189" s="117"/>
      <c r="F189" s="118">
        <f t="shared" si="4"/>
        <v>0</v>
      </c>
    </row>
    <row r="190" spans="1:6" ht="15">
      <c r="A190" s="114"/>
      <c r="B190" s="122"/>
      <c r="C190" s="114"/>
      <c r="D190" s="114"/>
      <c r="E190" s="117"/>
      <c r="F190" s="118">
        <f t="shared" si="4"/>
        <v>0</v>
      </c>
    </row>
    <row r="191" spans="1:6" ht="15">
      <c r="A191" s="114" t="s">
        <v>8</v>
      </c>
      <c r="B191" s="122" t="s">
        <v>97</v>
      </c>
      <c r="C191" s="114">
        <f>PRODUCT(61.64*0.3)</f>
        <v>18.492</v>
      </c>
      <c r="D191" s="114" t="s">
        <v>85</v>
      </c>
      <c r="E191" s="117"/>
      <c r="F191" s="118">
        <f t="shared" si="4"/>
        <v>0</v>
      </c>
    </row>
    <row r="192" spans="1:6" ht="15.75">
      <c r="A192" s="111"/>
      <c r="B192" s="122"/>
      <c r="C192" s="114"/>
      <c r="D192" s="114"/>
      <c r="E192" s="117"/>
      <c r="F192" s="118">
        <f t="shared" si="4"/>
        <v>0</v>
      </c>
    </row>
    <row r="193" spans="1:6" ht="15">
      <c r="A193" s="114" t="s">
        <v>9</v>
      </c>
      <c r="B193" s="122" t="s">
        <v>220</v>
      </c>
      <c r="C193" s="114">
        <f>PRODUCT(60*1.1*2)</f>
        <v>132</v>
      </c>
      <c r="D193" s="114" t="s">
        <v>85</v>
      </c>
      <c r="E193" s="117"/>
      <c r="F193" s="118">
        <f t="shared" si="4"/>
        <v>0</v>
      </c>
    </row>
    <row r="194" spans="1:6" ht="15.75">
      <c r="A194" s="114"/>
      <c r="B194" s="115"/>
      <c r="C194" s="114"/>
      <c r="D194" s="114"/>
      <c r="E194" s="117"/>
      <c r="F194" s="118"/>
    </row>
    <row r="195" spans="1:6" ht="15.75">
      <c r="A195" s="114"/>
      <c r="B195" s="115" t="s">
        <v>94</v>
      </c>
      <c r="C195" s="114"/>
      <c r="D195" s="114"/>
      <c r="E195" s="117"/>
      <c r="F195" s="118">
        <f t="shared" si="4"/>
        <v>0</v>
      </c>
    </row>
    <row r="196" spans="1:6" ht="15">
      <c r="A196" s="114" t="s">
        <v>10</v>
      </c>
      <c r="B196" s="122" t="s">
        <v>89</v>
      </c>
      <c r="C196" s="114">
        <v>196</v>
      </c>
      <c r="D196" s="114" t="s">
        <v>85</v>
      </c>
      <c r="E196" s="117"/>
      <c r="F196" s="118">
        <f t="shared" si="4"/>
        <v>0</v>
      </c>
    </row>
    <row r="197" spans="1:6" ht="15">
      <c r="A197" s="114"/>
      <c r="B197" s="122"/>
      <c r="C197" s="114"/>
      <c r="D197" s="114"/>
      <c r="E197" s="117"/>
      <c r="F197" s="118">
        <f t="shared" si="4"/>
        <v>0</v>
      </c>
    </row>
    <row r="198" spans="1:6" ht="15.75">
      <c r="A198" s="114"/>
      <c r="B198" s="115" t="s">
        <v>73</v>
      </c>
      <c r="C198" s="116"/>
      <c r="D198" s="116"/>
      <c r="E198" s="117"/>
      <c r="F198" s="118">
        <f t="shared" si="4"/>
        <v>0</v>
      </c>
    </row>
    <row r="199" spans="1:6" ht="15">
      <c r="A199" s="114" t="s">
        <v>11</v>
      </c>
      <c r="B199" s="122" t="s">
        <v>111</v>
      </c>
      <c r="C199" s="116">
        <f>SUM(C196)</f>
        <v>196</v>
      </c>
      <c r="D199" s="116" t="s">
        <v>85</v>
      </c>
      <c r="E199" s="117"/>
      <c r="F199" s="118">
        <f t="shared" si="4"/>
        <v>0</v>
      </c>
    </row>
    <row r="200" spans="1:6" ht="15">
      <c r="A200" s="114"/>
      <c r="B200" s="122"/>
      <c r="C200" s="116"/>
      <c r="D200" s="116"/>
      <c r="E200" s="117"/>
      <c r="F200" s="118"/>
    </row>
    <row r="201" spans="1:6" ht="49.5" customHeight="1">
      <c r="A201" s="114"/>
      <c r="B201" s="140" t="s">
        <v>191</v>
      </c>
      <c r="C201" s="116"/>
      <c r="D201" s="116"/>
      <c r="E201" s="117"/>
      <c r="F201" s="118">
        <f t="shared" si="4"/>
        <v>0</v>
      </c>
    </row>
    <row r="202" spans="1:6" ht="15">
      <c r="A202" s="114"/>
      <c r="B202" s="122"/>
      <c r="C202" s="116"/>
      <c r="D202" s="116"/>
      <c r="E202" s="117"/>
      <c r="F202" s="118">
        <f t="shared" si="4"/>
        <v>0</v>
      </c>
    </row>
    <row r="203" spans="1:6" ht="15">
      <c r="A203" s="114" t="s">
        <v>13</v>
      </c>
      <c r="B203" s="122" t="s">
        <v>112</v>
      </c>
      <c r="C203" s="114">
        <f>SUM(C199)</f>
        <v>196</v>
      </c>
      <c r="D203" s="114" t="s">
        <v>85</v>
      </c>
      <c r="E203" s="117"/>
      <c r="F203" s="118">
        <f t="shared" si="4"/>
        <v>0</v>
      </c>
    </row>
    <row r="204" spans="1:6" ht="15">
      <c r="A204" s="116"/>
      <c r="B204" s="128"/>
      <c r="C204" s="116"/>
      <c r="D204" s="116"/>
      <c r="E204" s="117"/>
      <c r="F204" s="118"/>
    </row>
    <row r="205" spans="1:6" ht="15.75">
      <c r="A205" s="114"/>
      <c r="B205" s="115" t="s">
        <v>91</v>
      </c>
      <c r="C205" s="114"/>
      <c r="D205" s="114"/>
      <c r="E205" s="117"/>
      <c r="F205" s="118">
        <f aca="true" t="shared" si="5" ref="F205:F210">+C205*E205</f>
        <v>0</v>
      </c>
    </row>
    <row r="206" spans="1:6" ht="15.75">
      <c r="A206" s="114"/>
      <c r="B206" s="115" t="s">
        <v>90</v>
      </c>
      <c r="C206" s="114"/>
      <c r="D206" s="114"/>
      <c r="E206" s="117"/>
      <c r="F206" s="118">
        <f t="shared" si="5"/>
        <v>0</v>
      </c>
    </row>
    <row r="207" spans="1:6" ht="15">
      <c r="A207" s="114" t="s">
        <v>6</v>
      </c>
      <c r="B207" s="122" t="s">
        <v>202</v>
      </c>
      <c r="C207" s="114">
        <f>SUM(C191)</f>
        <v>18.492</v>
      </c>
      <c r="D207" s="114" t="s">
        <v>85</v>
      </c>
      <c r="E207" s="117"/>
      <c r="F207" s="118">
        <f t="shared" si="5"/>
        <v>0</v>
      </c>
    </row>
    <row r="208" spans="1:6" ht="15">
      <c r="A208" s="114"/>
      <c r="B208" s="122"/>
      <c r="C208" s="114"/>
      <c r="D208" s="114"/>
      <c r="E208" s="117"/>
      <c r="F208" s="118">
        <f t="shared" si="5"/>
        <v>0</v>
      </c>
    </row>
    <row r="209" spans="1:6" ht="15.75">
      <c r="A209" s="114"/>
      <c r="B209" s="115" t="s">
        <v>72</v>
      </c>
      <c r="C209" s="114"/>
      <c r="D209" s="114"/>
      <c r="E209" s="117"/>
      <c r="F209" s="118">
        <f t="shared" si="5"/>
        <v>0</v>
      </c>
    </row>
    <row r="210" spans="1:6" ht="15">
      <c r="A210" s="114" t="s">
        <v>7</v>
      </c>
      <c r="B210" s="122" t="s">
        <v>222</v>
      </c>
      <c r="C210" s="114">
        <f>PRODUCT(61.64*3.35*2)</f>
        <v>412.988</v>
      </c>
      <c r="D210" s="114" t="s">
        <v>85</v>
      </c>
      <c r="E210" s="117"/>
      <c r="F210" s="118">
        <f t="shared" si="5"/>
        <v>0</v>
      </c>
    </row>
    <row r="211" spans="1:6" ht="15">
      <c r="A211" s="114"/>
      <c r="B211" s="122"/>
      <c r="C211" s="114"/>
      <c r="D211" s="114"/>
      <c r="E211" s="117"/>
      <c r="F211" s="118"/>
    </row>
    <row r="212" spans="1:6" ht="15">
      <c r="A212" s="114" t="s">
        <v>8</v>
      </c>
      <c r="B212" s="122" t="s">
        <v>221</v>
      </c>
      <c r="C212" s="114">
        <f>PRODUCT(60*1.1*2)</f>
        <v>132</v>
      </c>
      <c r="D212" s="114" t="s">
        <v>85</v>
      </c>
      <c r="E212" s="117"/>
      <c r="F212" s="118">
        <f>+C212*E212</f>
        <v>0</v>
      </c>
    </row>
    <row r="213" spans="1:6" ht="16.5" thickBot="1">
      <c r="A213" s="146"/>
      <c r="B213" s="181"/>
      <c r="C213" s="146"/>
      <c r="D213" s="146"/>
      <c r="E213" s="148"/>
      <c r="F213" s="149">
        <f>+C213*E213</f>
        <v>0</v>
      </c>
    </row>
    <row r="214" spans="1:6" ht="16.5" thickBot="1">
      <c r="A214" s="154"/>
      <c r="B214" s="163" t="s">
        <v>205</v>
      </c>
      <c r="C214" s="156"/>
      <c r="D214" s="156"/>
      <c r="E214" s="157"/>
      <c r="F214" s="182">
        <f>SUM(F183:F213)</f>
        <v>0</v>
      </c>
    </row>
    <row r="215" spans="1:6" ht="15">
      <c r="A215" s="116"/>
      <c r="B215" s="128"/>
      <c r="C215" s="116"/>
      <c r="D215" s="116"/>
      <c r="E215" s="117"/>
      <c r="F215" s="118"/>
    </row>
    <row r="216" spans="1:6" ht="15.75">
      <c r="A216" s="111" t="s">
        <v>0</v>
      </c>
      <c r="B216" s="129" t="s">
        <v>1</v>
      </c>
      <c r="C216" s="111"/>
      <c r="D216" s="111"/>
      <c r="E216" s="112"/>
      <c r="F216" s="113" t="s">
        <v>83</v>
      </c>
    </row>
    <row r="217" spans="1:6" ht="15.75">
      <c r="A217" s="111"/>
      <c r="B217" s="129" t="s">
        <v>224</v>
      </c>
      <c r="C217" s="111"/>
      <c r="D217" s="111"/>
      <c r="E217" s="112"/>
      <c r="F217" s="113"/>
    </row>
    <row r="218" spans="1:6" ht="15">
      <c r="A218" s="114"/>
      <c r="B218" s="122"/>
      <c r="C218" s="116"/>
      <c r="D218" s="116"/>
      <c r="E218" s="117"/>
      <c r="F218" s="118"/>
    </row>
    <row r="219" spans="1:6" ht="15">
      <c r="A219" s="114"/>
      <c r="B219" s="122"/>
      <c r="C219" s="116"/>
      <c r="D219" s="116"/>
      <c r="E219" s="117"/>
      <c r="F219" s="118"/>
    </row>
    <row r="220" spans="1:6" ht="15.75">
      <c r="A220" s="114"/>
      <c r="B220" s="115" t="s">
        <v>225</v>
      </c>
      <c r="C220" s="116"/>
      <c r="D220" s="116"/>
      <c r="E220" s="117"/>
      <c r="F220" s="118"/>
    </row>
    <row r="221" spans="1:6" ht="15">
      <c r="A221" s="114"/>
      <c r="B221" s="122"/>
      <c r="C221" s="116"/>
      <c r="D221" s="116"/>
      <c r="E221" s="117"/>
      <c r="F221" s="118"/>
    </row>
    <row r="222" spans="1:6" ht="15.75">
      <c r="A222" s="114"/>
      <c r="B222" s="129" t="s">
        <v>74</v>
      </c>
      <c r="C222" s="144" t="s">
        <v>75</v>
      </c>
      <c r="D222" s="144"/>
      <c r="E222" s="117"/>
      <c r="F222" s="118"/>
    </row>
    <row r="223" spans="1:6" ht="15">
      <c r="A223" s="114"/>
      <c r="B223" s="122"/>
      <c r="C223" s="116"/>
      <c r="D223" s="116"/>
      <c r="E223" s="117"/>
      <c r="F223" s="118"/>
    </row>
    <row r="224" spans="1:6" ht="15">
      <c r="A224" s="114"/>
      <c r="B224" s="122"/>
      <c r="C224" s="116"/>
      <c r="D224" s="116"/>
      <c r="E224" s="117"/>
      <c r="F224" s="118"/>
    </row>
    <row r="225" spans="1:6" ht="15.75">
      <c r="A225" s="111" t="s">
        <v>6</v>
      </c>
      <c r="B225" s="129" t="s">
        <v>76</v>
      </c>
      <c r="C225" s="116">
        <v>1</v>
      </c>
      <c r="D225" s="116"/>
      <c r="E225" s="117"/>
      <c r="F225" s="118">
        <f>SUM(F61)</f>
        <v>0</v>
      </c>
    </row>
    <row r="226" spans="1:6" ht="15.75">
      <c r="A226" s="111"/>
      <c r="B226" s="129"/>
      <c r="C226" s="116"/>
      <c r="D226" s="116"/>
      <c r="E226" s="117"/>
      <c r="F226" s="118"/>
    </row>
    <row r="227" spans="1:6" ht="15.75">
      <c r="A227" s="111"/>
      <c r="B227" s="129"/>
      <c r="C227" s="116"/>
      <c r="D227" s="116"/>
      <c r="E227" s="117"/>
      <c r="F227" s="118"/>
    </row>
    <row r="228" spans="1:6" ht="15.75">
      <c r="A228" s="111" t="s">
        <v>7</v>
      </c>
      <c r="B228" s="129" t="s">
        <v>77</v>
      </c>
      <c r="C228" s="114">
        <v>2</v>
      </c>
      <c r="D228" s="116"/>
      <c r="E228" s="117"/>
      <c r="F228" s="118">
        <f>+F84</f>
        <v>0</v>
      </c>
    </row>
    <row r="229" spans="1:6" ht="15.75">
      <c r="A229" s="111"/>
      <c r="B229" s="129"/>
      <c r="C229" s="114"/>
      <c r="D229" s="114"/>
      <c r="E229" s="117"/>
      <c r="F229" s="118"/>
    </row>
    <row r="230" spans="1:6" ht="15.75">
      <c r="A230" s="111"/>
      <c r="B230" s="129"/>
      <c r="C230" s="114"/>
      <c r="D230" s="114"/>
      <c r="E230" s="117"/>
      <c r="F230" s="118"/>
    </row>
    <row r="231" spans="1:6" ht="15.75">
      <c r="A231" s="111" t="s">
        <v>8</v>
      </c>
      <c r="B231" s="129" t="s">
        <v>78</v>
      </c>
      <c r="C231" s="114">
        <v>3</v>
      </c>
      <c r="D231" s="116"/>
      <c r="E231" s="117"/>
      <c r="F231" s="118">
        <f>+F99</f>
        <v>0</v>
      </c>
    </row>
    <row r="232" spans="1:6" ht="15.75">
      <c r="A232" s="111"/>
      <c r="B232" s="129"/>
      <c r="C232" s="114"/>
      <c r="D232" s="114"/>
      <c r="E232" s="117"/>
      <c r="F232" s="118"/>
    </row>
    <row r="233" spans="1:6" ht="15.75">
      <c r="A233" s="111"/>
      <c r="B233" s="115"/>
      <c r="C233" s="114"/>
      <c r="D233" s="114"/>
      <c r="E233" s="117"/>
      <c r="F233" s="118"/>
    </row>
    <row r="234" spans="1:6" ht="15.75">
      <c r="A234" s="111" t="s">
        <v>9</v>
      </c>
      <c r="B234" s="129" t="s">
        <v>79</v>
      </c>
      <c r="C234" s="114">
        <v>4</v>
      </c>
      <c r="D234" s="116"/>
      <c r="E234" s="117"/>
      <c r="F234" s="118">
        <f>F119</f>
        <v>0</v>
      </c>
    </row>
    <row r="235" spans="1:6" ht="15.75">
      <c r="A235" s="111"/>
      <c r="B235" s="129"/>
      <c r="C235" s="114"/>
      <c r="D235" s="114"/>
      <c r="E235" s="117"/>
      <c r="F235" s="118"/>
    </row>
    <row r="236" spans="1:6" ht="15.75">
      <c r="A236" s="111"/>
      <c r="B236" s="129"/>
      <c r="C236" s="114"/>
      <c r="D236" s="114"/>
      <c r="E236" s="117"/>
      <c r="F236" s="118"/>
    </row>
    <row r="237" spans="1:6" ht="15.75">
      <c r="A237" s="111" t="s">
        <v>10</v>
      </c>
      <c r="B237" s="129" t="s">
        <v>80</v>
      </c>
      <c r="C237" s="114">
        <v>5</v>
      </c>
      <c r="D237" s="116"/>
      <c r="E237" s="117"/>
      <c r="F237" s="118">
        <f>SUM(F149)</f>
        <v>0</v>
      </c>
    </row>
    <row r="238" spans="1:6" ht="15.75">
      <c r="A238" s="111"/>
      <c r="B238" s="129"/>
      <c r="C238" s="114"/>
      <c r="D238" s="114"/>
      <c r="E238" s="117"/>
      <c r="F238" s="118"/>
    </row>
    <row r="239" spans="1:6" ht="15.75">
      <c r="A239" s="111"/>
      <c r="B239" s="129"/>
      <c r="C239" s="114"/>
      <c r="D239" s="114"/>
      <c r="E239" s="117"/>
      <c r="F239" s="118"/>
    </row>
    <row r="240" spans="1:6" ht="15.75">
      <c r="A240" s="111" t="s">
        <v>11</v>
      </c>
      <c r="B240" s="129" t="s">
        <v>81</v>
      </c>
      <c r="C240" s="114">
        <v>6</v>
      </c>
      <c r="D240" s="116"/>
      <c r="E240" s="117"/>
      <c r="F240" s="118">
        <f>SUM(F177)</f>
        <v>0</v>
      </c>
    </row>
    <row r="241" spans="1:6" ht="15.75">
      <c r="A241" s="111"/>
      <c r="B241" s="115"/>
      <c r="C241" s="114"/>
      <c r="D241" s="114"/>
      <c r="E241" s="117"/>
      <c r="F241" s="118"/>
    </row>
    <row r="242" spans="1:6" ht="15.75">
      <c r="A242" s="111"/>
      <c r="B242" s="129"/>
      <c r="C242" s="114"/>
      <c r="D242" s="114"/>
      <c r="E242" s="117"/>
      <c r="F242" s="118"/>
    </row>
    <row r="243" spans="1:6" ht="15.75">
      <c r="A243" s="111" t="s">
        <v>12</v>
      </c>
      <c r="B243" s="129" t="s">
        <v>82</v>
      </c>
      <c r="C243" s="114">
        <v>7</v>
      </c>
      <c r="D243" s="116"/>
      <c r="E243" s="117"/>
      <c r="F243" s="118">
        <f>SUM(F214)</f>
        <v>0</v>
      </c>
    </row>
    <row r="244" spans="1:6" ht="15.75">
      <c r="A244" s="111"/>
      <c r="B244" s="129"/>
      <c r="C244" s="114"/>
      <c r="D244" s="114"/>
      <c r="E244" s="117"/>
      <c r="F244" s="113"/>
    </row>
    <row r="245" spans="1:6" ht="16.5" thickBot="1">
      <c r="A245" s="175"/>
      <c r="B245" s="176"/>
      <c r="C245" s="146"/>
      <c r="D245" s="146"/>
      <c r="E245" s="148"/>
      <c r="F245" s="177"/>
    </row>
    <row r="246" spans="1:6" ht="16.5" thickBot="1">
      <c r="A246" s="162"/>
      <c r="B246" s="163" t="s">
        <v>264</v>
      </c>
      <c r="C246" s="164"/>
      <c r="D246" s="164"/>
      <c r="E246" s="157"/>
      <c r="F246" s="158">
        <f>SUM(F225:F245)</f>
        <v>0</v>
      </c>
    </row>
    <row r="247" spans="1:6" ht="15">
      <c r="A247" s="183"/>
      <c r="B247" s="183"/>
      <c r="C247" s="183"/>
      <c r="D247" s="183"/>
      <c r="E247" s="184"/>
      <c r="F247" s="18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scale="62" r:id="rId1"/>
  <rowBreaks count="3" manualBreakCount="3">
    <brk id="63" max="5" man="1"/>
    <brk id="134" max="5" man="1"/>
    <brk id="20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5.28125" style="0" bestFit="1" customWidth="1"/>
    <col min="2" max="2" width="48.140625" style="0" customWidth="1"/>
    <col min="3" max="3" width="14.421875" style="0" customWidth="1"/>
    <col min="4" max="4" width="9.7109375" style="0" bestFit="1" customWidth="1"/>
    <col min="5" max="5" width="10.00390625" style="0" customWidth="1"/>
    <col min="6" max="6" width="14.8515625" style="0" customWidth="1"/>
    <col min="7" max="7" width="10.57421875" style="0" customWidth="1"/>
  </cols>
  <sheetData>
    <row r="1" spans="1:7" ht="23.25" customHeight="1">
      <c r="A1" s="188" t="s">
        <v>240</v>
      </c>
      <c r="B1" s="188"/>
      <c r="C1" s="188"/>
      <c r="D1" s="188"/>
      <c r="E1" s="188"/>
      <c r="F1" s="188"/>
      <c r="G1" s="188"/>
    </row>
    <row r="2" spans="1:7" ht="45">
      <c r="A2" s="46" t="s">
        <v>150</v>
      </c>
      <c r="B2" s="47" t="s">
        <v>164</v>
      </c>
      <c r="C2" s="48" t="s">
        <v>165</v>
      </c>
      <c r="D2" s="47" t="s">
        <v>166</v>
      </c>
      <c r="E2" s="49" t="s">
        <v>167</v>
      </c>
      <c r="F2" s="50" t="s">
        <v>168</v>
      </c>
      <c r="G2" s="51" t="s">
        <v>169</v>
      </c>
    </row>
    <row r="3" spans="1:7" ht="60">
      <c r="A3" s="52"/>
      <c r="B3" s="53" t="s">
        <v>255</v>
      </c>
      <c r="C3" s="52"/>
      <c r="D3" s="52"/>
      <c r="E3" s="54"/>
      <c r="F3" s="52"/>
      <c r="G3" s="55"/>
    </row>
    <row r="4" spans="1:7" ht="42.75">
      <c r="A4" s="52"/>
      <c r="B4" s="56" t="s">
        <v>265</v>
      </c>
      <c r="C4" s="52"/>
      <c r="D4" s="64" t="s">
        <v>170</v>
      </c>
      <c r="E4" s="63">
        <v>1</v>
      </c>
      <c r="F4" s="107"/>
      <c r="G4" s="108">
        <f>E4*F4</f>
        <v>0</v>
      </c>
    </row>
    <row r="5" spans="1:7" ht="15" thickBot="1">
      <c r="A5" s="52"/>
      <c r="B5" s="52"/>
      <c r="C5" s="52"/>
      <c r="D5" s="52"/>
      <c r="E5" s="54"/>
      <c r="F5" s="57"/>
      <c r="G5" s="58"/>
    </row>
    <row r="6" spans="1:7" s="27" customFormat="1" ht="15.75" thickBot="1">
      <c r="A6" s="189" t="s">
        <v>256</v>
      </c>
      <c r="B6" s="190"/>
      <c r="C6" s="190"/>
      <c r="D6" s="190"/>
      <c r="E6" s="190"/>
      <c r="F6" s="190"/>
      <c r="G6" s="38">
        <f>SUM(G4:G5)</f>
        <v>0</v>
      </c>
    </row>
  </sheetData>
  <sheetProtection/>
  <mergeCells count="2">
    <mergeCell ref="A1:G1"/>
    <mergeCell ref="A6:F6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5.28125" style="0" bestFit="1" customWidth="1"/>
    <col min="2" max="2" width="48.140625" style="0" customWidth="1"/>
    <col min="3" max="3" width="14.421875" style="0" customWidth="1"/>
    <col min="4" max="4" width="9.7109375" style="0" bestFit="1" customWidth="1"/>
    <col min="5" max="5" width="11.00390625" style="0" customWidth="1"/>
    <col min="6" max="6" width="10.140625" style="0" customWidth="1"/>
    <col min="7" max="7" width="10.57421875" style="0" customWidth="1"/>
  </cols>
  <sheetData>
    <row r="1" spans="1:7" ht="23.25" customHeight="1">
      <c r="A1" s="188" t="s">
        <v>240</v>
      </c>
      <c r="B1" s="188"/>
      <c r="C1" s="188"/>
      <c r="D1" s="188"/>
      <c r="E1" s="188"/>
      <c r="F1" s="188"/>
      <c r="G1" s="188"/>
    </row>
    <row r="2" spans="1:7" ht="45">
      <c r="A2" s="46" t="s">
        <v>150</v>
      </c>
      <c r="B2" s="47" t="s">
        <v>164</v>
      </c>
      <c r="C2" s="48" t="s">
        <v>165</v>
      </c>
      <c r="D2" s="47" t="s">
        <v>166</v>
      </c>
      <c r="E2" s="49" t="s">
        <v>167</v>
      </c>
      <c r="F2" s="50" t="s">
        <v>168</v>
      </c>
      <c r="G2" s="51" t="s">
        <v>169</v>
      </c>
    </row>
    <row r="3" spans="1:7" ht="90">
      <c r="A3" s="52"/>
      <c r="B3" s="53" t="s">
        <v>228</v>
      </c>
      <c r="C3" s="52"/>
      <c r="D3" s="52"/>
      <c r="E3" s="54"/>
      <c r="F3" s="52"/>
      <c r="G3" s="55"/>
    </row>
    <row r="4" spans="1:7" ht="142.5">
      <c r="A4" s="52"/>
      <c r="B4" s="56" t="s">
        <v>237</v>
      </c>
      <c r="C4" s="52"/>
      <c r="D4" s="64" t="s">
        <v>170</v>
      </c>
      <c r="E4" s="63">
        <v>2</v>
      </c>
      <c r="F4" s="107"/>
      <c r="G4" s="108">
        <f>E4*F4</f>
        <v>0</v>
      </c>
    </row>
    <row r="5" spans="1:7" ht="15" thickBot="1">
      <c r="A5" s="52"/>
      <c r="B5" s="52"/>
      <c r="C5" s="52"/>
      <c r="D5" s="52"/>
      <c r="E5" s="54"/>
      <c r="F5" s="57"/>
      <c r="G5" s="58"/>
    </row>
    <row r="6" spans="1:7" s="27" customFormat="1" ht="15.75" thickBot="1">
      <c r="A6" s="189" t="s">
        <v>171</v>
      </c>
      <c r="B6" s="190"/>
      <c r="C6" s="190"/>
      <c r="D6" s="190"/>
      <c r="E6" s="190"/>
      <c r="F6" s="190"/>
      <c r="G6" s="38">
        <f>SUM(G4:G5)</f>
        <v>0</v>
      </c>
    </row>
  </sheetData>
  <sheetProtection/>
  <mergeCells count="2">
    <mergeCell ref="A6:F6"/>
    <mergeCell ref="A1:G1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06" zoomScaleSheetLayoutView="106" zoomScalePageLayoutView="0" workbookViewId="0" topLeftCell="A19">
      <selection activeCell="G18" sqref="G18"/>
    </sheetView>
  </sheetViews>
  <sheetFormatPr defaultColWidth="9.140625" defaultRowHeight="12.75"/>
  <cols>
    <col min="1" max="1" width="9.140625" style="68" customWidth="1"/>
    <col min="2" max="2" width="59.00390625" style="68" customWidth="1"/>
    <col min="3" max="3" width="9.140625" style="68" customWidth="1"/>
    <col min="4" max="4" width="13.57421875" style="68" customWidth="1"/>
    <col min="5" max="5" width="19.421875" style="68" customWidth="1"/>
    <col min="6" max="16384" width="9.140625" style="68" customWidth="1"/>
  </cols>
  <sheetData>
    <row r="1" spans="1:7" ht="26.25" customHeight="1">
      <c r="A1" s="191" t="s">
        <v>240</v>
      </c>
      <c r="B1" s="191"/>
      <c r="C1" s="191"/>
      <c r="D1" s="191"/>
      <c r="E1" s="191"/>
      <c r="F1" s="103"/>
      <c r="G1" s="103"/>
    </row>
    <row r="2" spans="1:7" ht="28.5">
      <c r="A2" s="65" t="s">
        <v>208</v>
      </c>
      <c r="B2" s="65" t="s">
        <v>1</v>
      </c>
      <c r="C2" s="65" t="s">
        <v>3</v>
      </c>
      <c r="D2" s="66" t="s">
        <v>209</v>
      </c>
      <c r="E2" s="67" t="s">
        <v>210</v>
      </c>
      <c r="F2" s="104"/>
      <c r="G2" s="105"/>
    </row>
    <row r="3" spans="1:5" ht="14.25">
      <c r="A3" s="59"/>
      <c r="B3" s="62"/>
      <c r="C3" s="59"/>
      <c r="D3" s="60"/>
      <c r="E3" s="61"/>
    </row>
    <row r="4" spans="1:5" ht="14.25">
      <c r="A4" s="70"/>
      <c r="B4" s="69" t="s">
        <v>211</v>
      </c>
      <c r="C4" s="71"/>
      <c r="D4" s="72"/>
      <c r="E4" s="73"/>
    </row>
    <row r="5" spans="1:5" ht="14.25">
      <c r="A5" s="70"/>
      <c r="B5" s="74"/>
      <c r="C5" s="71"/>
      <c r="D5" s="72"/>
      <c r="E5" s="73"/>
    </row>
    <row r="6" spans="1:5" ht="19.5" customHeight="1">
      <c r="A6" s="70"/>
      <c r="B6" s="106" t="s">
        <v>212</v>
      </c>
      <c r="C6" s="75"/>
      <c r="D6" s="76"/>
      <c r="E6" s="77"/>
    </row>
    <row r="7" spans="1:5" ht="13.5" customHeight="1">
      <c r="A7" s="70"/>
      <c r="B7" s="70"/>
      <c r="C7" s="71"/>
      <c r="D7" s="78"/>
      <c r="E7" s="73"/>
    </row>
    <row r="8" spans="1:5" ht="35.25" customHeight="1">
      <c r="A8" s="70"/>
      <c r="B8" s="79" t="s">
        <v>213</v>
      </c>
      <c r="C8" s="80"/>
      <c r="D8" s="81"/>
      <c r="E8" s="82"/>
    </row>
    <row r="9" spans="1:5" ht="14.25">
      <c r="A9" s="70"/>
      <c r="B9" s="83"/>
      <c r="C9" s="71"/>
      <c r="D9" s="72"/>
      <c r="E9" s="73"/>
    </row>
    <row r="10" spans="1:5" ht="24" customHeight="1">
      <c r="A10" s="70" t="s">
        <v>214</v>
      </c>
      <c r="B10" s="84" t="s">
        <v>215</v>
      </c>
      <c r="C10" s="85">
        <v>1</v>
      </c>
      <c r="D10" s="86" t="s">
        <v>150</v>
      </c>
      <c r="E10" s="100"/>
    </row>
    <row r="11" spans="1:5" ht="35.25" customHeight="1">
      <c r="A11" s="88" t="s">
        <v>7</v>
      </c>
      <c r="B11" s="89" t="s">
        <v>257</v>
      </c>
      <c r="C11" s="85">
        <v>1</v>
      </c>
      <c r="D11" s="86" t="s">
        <v>150</v>
      </c>
      <c r="E11" s="100"/>
    </row>
    <row r="12" spans="1:5" ht="24.75" customHeight="1">
      <c r="A12" s="70" t="s">
        <v>8</v>
      </c>
      <c r="B12" s="91" t="s">
        <v>229</v>
      </c>
      <c r="C12" s="85">
        <v>2</v>
      </c>
      <c r="D12" s="86" t="s">
        <v>150</v>
      </c>
      <c r="E12" s="100"/>
    </row>
    <row r="13" spans="1:5" ht="33" customHeight="1">
      <c r="A13" s="70" t="s">
        <v>9</v>
      </c>
      <c r="B13" s="90" t="s">
        <v>216</v>
      </c>
      <c r="C13" s="85">
        <v>1</v>
      </c>
      <c r="D13" s="86" t="s">
        <v>150</v>
      </c>
      <c r="E13" s="100"/>
    </row>
    <row r="14" spans="1:5" ht="34.5" customHeight="1">
      <c r="A14" s="70" t="s">
        <v>10</v>
      </c>
      <c r="B14" s="84" t="s">
        <v>230</v>
      </c>
      <c r="C14" s="85">
        <v>1</v>
      </c>
      <c r="D14" s="86" t="s">
        <v>217</v>
      </c>
      <c r="E14" s="100" t="s">
        <v>266</v>
      </c>
    </row>
    <row r="15" spans="1:5" ht="22.5" customHeight="1">
      <c r="A15" s="70"/>
      <c r="B15" s="84" t="s">
        <v>262</v>
      </c>
      <c r="C15" s="85">
        <v>1</v>
      </c>
      <c r="D15" s="86" t="s">
        <v>150</v>
      </c>
      <c r="E15" s="100"/>
    </row>
    <row r="16" spans="1:5" ht="35.25" customHeight="1">
      <c r="A16" s="70" t="s">
        <v>11</v>
      </c>
      <c r="B16" s="84" t="s">
        <v>236</v>
      </c>
      <c r="C16" s="85">
        <v>1</v>
      </c>
      <c r="D16" s="86" t="s">
        <v>84</v>
      </c>
      <c r="E16" s="102"/>
    </row>
    <row r="17" spans="1:5" ht="35.25" customHeight="1">
      <c r="A17" s="70" t="s">
        <v>11</v>
      </c>
      <c r="B17" s="84" t="s">
        <v>258</v>
      </c>
      <c r="C17" s="85">
        <v>2</v>
      </c>
      <c r="D17" s="86" t="s">
        <v>84</v>
      </c>
      <c r="E17" s="102"/>
    </row>
    <row r="18" spans="1:5" ht="34.5" customHeight="1">
      <c r="A18" s="70" t="s">
        <v>12</v>
      </c>
      <c r="B18" s="84" t="s">
        <v>233</v>
      </c>
      <c r="C18" s="93">
        <v>1</v>
      </c>
      <c r="D18" s="86" t="s">
        <v>150</v>
      </c>
      <c r="E18" s="102"/>
    </row>
    <row r="19" spans="1:5" ht="14.25">
      <c r="A19" s="70"/>
      <c r="B19" s="92"/>
      <c r="C19" s="80"/>
      <c r="D19" s="87"/>
      <c r="E19" s="82"/>
    </row>
    <row r="20" spans="1:5" s="186" customFormat="1" ht="20.25" customHeight="1">
      <c r="A20" s="88"/>
      <c r="B20" s="185" t="s">
        <v>218</v>
      </c>
      <c r="C20" s="93"/>
      <c r="D20" s="86"/>
      <c r="E20" s="101">
        <f>SUM(E10:E19)</f>
        <v>0</v>
      </c>
    </row>
    <row r="21" spans="1:5" ht="14.25">
      <c r="A21" s="70"/>
      <c r="B21" s="92"/>
      <c r="C21" s="80"/>
      <c r="D21" s="87"/>
      <c r="E21" s="95"/>
    </row>
    <row r="22" spans="1:5" ht="14.25">
      <c r="A22" s="70"/>
      <c r="B22" s="92"/>
      <c r="C22" s="80"/>
      <c r="D22" s="87"/>
      <c r="E22" s="82"/>
    </row>
    <row r="23" spans="1:5" ht="14.25">
      <c r="A23" s="70"/>
      <c r="B23" s="92"/>
      <c r="C23" s="80"/>
      <c r="D23" s="96"/>
      <c r="E23" s="95"/>
    </row>
    <row r="24" spans="1:5" ht="14.25">
      <c r="A24" s="70"/>
      <c r="B24" s="94"/>
      <c r="C24" s="80"/>
      <c r="D24" s="96"/>
      <c r="E24" s="95"/>
    </row>
    <row r="25" spans="1:5" ht="14.25">
      <c r="A25" s="70"/>
      <c r="B25" s="94"/>
      <c r="C25" s="80"/>
      <c r="D25" s="96"/>
      <c r="E25" s="95"/>
    </row>
    <row r="26" spans="1:5" ht="14.25">
      <c r="A26" s="70"/>
      <c r="B26" s="94"/>
      <c r="C26" s="80"/>
      <c r="D26" s="96"/>
      <c r="E26" s="95"/>
    </row>
    <row r="27" spans="1:5" ht="14.25">
      <c r="A27" s="70"/>
      <c r="B27" s="94"/>
      <c r="C27" s="80"/>
      <c r="D27" s="96"/>
      <c r="E27" s="95"/>
    </row>
    <row r="28" spans="1:5" ht="14.25">
      <c r="A28" s="70"/>
      <c r="B28" s="94"/>
      <c r="C28" s="80"/>
      <c r="D28" s="96"/>
      <c r="E28" s="95"/>
    </row>
    <row r="29" spans="1:5" ht="14.25">
      <c r="A29" s="97"/>
      <c r="B29" s="98"/>
      <c r="C29" s="80"/>
      <c r="D29" s="87"/>
      <c r="E29" s="82"/>
    </row>
    <row r="30" spans="1:5" ht="14.25">
      <c r="A30" s="99"/>
      <c r="B30" s="98"/>
      <c r="C30" s="80"/>
      <c r="D30" s="87"/>
      <c r="E30" s="8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scale="83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0.8515625" style="0" customWidth="1"/>
    <col min="2" max="2" width="38.421875" style="0" customWidth="1"/>
    <col min="3" max="3" width="40.00390625" style="0" customWidth="1"/>
  </cols>
  <sheetData>
    <row r="1" spans="1:3" ht="15.75">
      <c r="A1" s="192" t="s">
        <v>189</v>
      </c>
      <c r="B1" s="192"/>
      <c r="C1" s="192"/>
    </row>
    <row r="2" spans="1:3" ht="15.75">
      <c r="A2" s="39" t="s">
        <v>74</v>
      </c>
      <c r="B2" s="40" t="s">
        <v>1</v>
      </c>
      <c r="C2" s="41" t="s">
        <v>190</v>
      </c>
    </row>
    <row r="3" spans="1:3" ht="15.75">
      <c r="A3" s="39"/>
      <c r="B3" s="42"/>
      <c r="C3" s="41"/>
    </row>
    <row r="4" spans="1:3" ht="15" customHeight="1">
      <c r="A4" s="43">
        <v>1</v>
      </c>
      <c r="B4" s="44" t="s">
        <v>259</v>
      </c>
      <c r="C4" s="45">
        <f>SUM('NEW OFFICE BUILDING'!F249)</f>
        <v>0</v>
      </c>
    </row>
    <row r="5" spans="1:3" ht="15.75">
      <c r="A5" s="43"/>
      <c r="B5" s="44"/>
      <c r="C5" s="45"/>
    </row>
    <row r="6" spans="1:3" ht="22.5" customHeight="1">
      <c r="A6" s="43">
        <v>2</v>
      </c>
      <c r="B6" s="44" t="s">
        <v>260</v>
      </c>
      <c r="C6" s="45">
        <f>SUM('MEETING HALL &amp; SECURITY ROOM'!F246)</f>
        <v>0</v>
      </c>
    </row>
    <row r="7" spans="1:3" ht="15.75">
      <c r="A7" s="43"/>
      <c r="B7" s="44"/>
      <c r="C7" s="45"/>
    </row>
    <row r="8" spans="1:3" ht="22.5" customHeight="1">
      <c r="A8" s="43">
        <v>3</v>
      </c>
      <c r="B8" s="44" t="s">
        <v>261</v>
      </c>
      <c r="C8" s="45">
        <f>SUM('REHABILITATED OFFICE BLOCK'!G6)</f>
        <v>0</v>
      </c>
    </row>
    <row r="9" spans="1:3" ht="15.75">
      <c r="A9" s="43"/>
      <c r="B9" s="44"/>
      <c r="C9" s="45"/>
    </row>
    <row r="10" spans="1:3" ht="17.25" customHeight="1">
      <c r="A10" s="43">
        <v>4</v>
      </c>
      <c r="B10" s="44" t="s">
        <v>231</v>
      </c>
      <c r="C10" s="45">
        <f>SUM(WASHROOMS!G6)</f>
        <v>0</v>
      </c>
    </row>
    <row r="11" spans="1:3" ht="15.75">
      <c r="A11" s="43"/>
      <c r="B11" s="44"/>
      <c r="C11" s="45"/>
    </row>
    <row r="12" spans="1:3" ht="15.75">
      <c r="A12" s="43">
        <v>5</v>
      </c>
      <c r="B12" s="44" t="s">
        <v>232</v>
      </c>
      <c r="C12" s="45">
        <f>SUM('PC SUMS'!E20)</f>
        <v>0</v>
      </c>
    </row>
    <row r="13" spans="1:3" ht="15.75">
      <c r="A13" s="43"/>
      <c r="B13" s="44"/>
      <c r="C13" s="45"/>
    </row>
    <row r="14" spans="1:3" s="109" customFormat="1" ht="21" customHeight="1">
      <c r="A14" s="43"/>
      <c r="B14" s="44" t="s">
        <v>239</v>
      </c>
      <c r="C14" s="45">
        <f>SUM(C4:C13)</f>
        <v>0</v>
      </c>
    </row>
    <row r="15" spans="1:3" s="109" customFormat="1" ht="15" customHeight="1">
      <c r="A15" s="43"/>
      <c r="B15" s="44"/>
      <c r="C15" s="45"/>
    </row>
    <row r="16" spans="1:3" ht="12.75">
      <c r="A16" s="32"/>
      <c r="B16" s="32"/>
      <c r="C16" s="32"/>
    </row>
    <row r="17" spans="1:3" ht="15.75">
      <c r="A17" s="32"/>
      <c r="B17" s="44" t="s">
        <v>238</v>
      </c>
      <c r="C17" s="110">
        <f>SUM(C14:C15)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scale="88" r:id="rId1"/>
  <colBreaks count="1" manualBreakCount="1">
    <brk id="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David Wanja</cp:lastModifiedBy>
  <cp:lastPrinted>2017-12-20T10:40:50Z</cp:lastPrinted>
  <dcterms:created xsi:type="dcterms:W3CDTF">2004-01-20T16:46:19Z</dcterms:created>
  <dcterms:modified xsi:type="dcterms:W3CDTF">2018-01-09T12:04:40Z</dcterms:modified>
  <cp:category/>
  <cp:version/>
  <cp:contentType/>
  <cp:contentStatus/>
</cp:coreProperties>
</file>